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https://proalv.sharepoint.com/sites/msteams_162d0a_761009/Documentos Partilhados/PORTUGAL 2030/AVISO CONVITE/"/>
    </mc:Choice>
  </mc:AlternateContent>
  <xr:revisionPtr revIDLastSave="679" documentId="13_ncr:1_{3F11AA7F-88D0-426C-A5FF-15D82FA70FCC}" xr6:coauthVersionLast="47" xr6:coauthVersionMax="47" xr10:uidLastSave="{32CBAC5A-09A7-4A55-9635-07239BDC247D}"/>
  <bookViews>
    <workbookView xWindow="1200" yWindow="-16320" windowWidth="29040" windowHeight="15720" xr2:uid="{716E6AC6-8E33-43D2-BE30-DAD8FC282440}"/>
  </bookViews>
  <sheets>
    <sheet name="Total" sheetId="21" r:id="rId1"/>
    <sheet name="Financiamento" sheetId="23" r:id="rId2"/>
    <sheet name="Custos Extra - Eixo 3 e RH" sheetId="16" r:id="rId3"/>
    <sheet name="Ações de Promoção Coletiva 2025" sheetId="9" r:id="rId4"/>
    <sheet name="Viagens, Estadas e Fees 2025" sheetId="19" r:id="rId5"/>
    <sheet name="Ações de Promoção Coletiva 2026" sheetId="18" r:id="rId6"/>
    <sheet name="Viagens, Estadas e Fees 2026" sheetId="20" r:id="rId7"/>
    <sheet name="IES Participantes 2025" sheetId="12" r:id="rId8"/>
    <sheet name="IES Participantes 2026" sheetId="14" r:id="rId9"/>
    <sheet name="Beneficiários Total" sheetId="17" r:id="rId10"/>
    <sheet name="Bandas Erasmus"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7" i="20" l="1"/>
  <c r="F22" i="23"/>
  <c r="I20" i="23"/>
  <c r="F21" i="23"/>
  <c r="F20" i="23"/>
  <c r="F19" i="23"/>
  <c r="L14" i="23"/>
  <c r="L15" i="23"/>
  <c r="K16" i="23"/>
  <c r="L16" i="23"/>
  <c r="J16" i="23"/>
  <c r="J15" i="23"/>
  <c r="J14" i="23"/>
  <c r="I16" i="23"/>
  <c r="H16" i="23"/>
  <c r="I15" i="23"/>
  <c r="H15" i="23"/>
  <c r="I14" i="23"/>
  <c r="H14" i="23"/>
  <c r="F15" i="23"/>
  <c r="F16" i="23"/>
  <c r="F14" i="23"/>
  <c r="E15" i="23"/>
  <c r="E16" i="23"/>
  <c r="E14" i="23"/>
  <c r="J8" i="23"/>
  <c r="J7" i="23"/>
  <c r="F11" i="23"/>
  <c r="E11" i="23"/>
  <c r="J6" i="23"/>
  <c r="L6" i="23" s="1"/>
  <c r="I6" i="23"/>
  <c r="H6" i="23"/>
  <c r="F10" i="23"/>
  <c r="F6" i="23"/>
  <c r="E10" i="23"/>
  <c r="E6" i="23"/>
  <c r="D11" i="23"/>
  <c r="D10" i="23"/>
  <c r="G15" i="23"/>
  <c r="D15" i="23"/>
  <c r="G14" i="23"/>
  <c r="G16" i="23" s="1"/>
  <c r="D14" i="23"/>
  <c r="D16" i="23" s="1"/>
  <c r="D9" i="23"/>
  <c r="G8" i="23"/>
  <c r="D8" i="23"/>
  <c r="G7" i="23"/>
  <c r="D7" i="23"/>
  <c r="G6" i="23"/>
  <c r="D6" i="23"/>
  <c r="H14" i="21"/>
  <c r="G14" i="21"/>
  <c r="E15" i="21"/>
  <c r="D15" i="21"/>
  <c r="F15" i="21" s="1"/>
  <c r="G15" i="21" s="1"/>
  <c r="E14" i="21"/>
  <c r="D14" i="21"/>
  <c r="F14" i="21" s="1"/>
  <c r="AN14" i="18"/>
  <c r="AN3" i="18"/>
  <c r="AN4" i="18"/>
  <c r="AN5" i="18"/>
  <c r="AN6" i="18"/>
  <c r="AN7" i="18"/>
  <c r="AN8" i="18"/>
  <c r="AN9" i="18"/>
  <c r="AN10" i="18"/>
  <c r="AN11" i="18"/>
  <c r="AN12" i="18"/>
  <c r="AN13" i="18"/>
  <c r="AN2" i="18"/>
  <c r="AL14" i="18"/>
  <c r="AL3" i="18"/>
  <c r="AL4" i="18"/>
  <c r="AL5" i="18"/>
  <c r="AL6" i="18"/>
  <c r="AL7" i="18"/>
  <c r="AL8" i="18"/>
  <c r="AL9" i="18"/>
  <c r="AL10" i="18"/>
  <c r="AL11" i="18"/>
  <c r="AL12" i="18"/>
  <c r="AL13" i="18"/>
  <c r="AL2" i="18"/>
  <c r="AN2" i="9"/>
  <c r="AM11" i="9"/>
  <c r="AM3" i="9"/>
  <c r="AM4" i="9"/>
  <c r="AM5" i="9"/>
  <c r="AM6" i="9"/>
  <c r="AM7" i="9"/>
  <c r="AM8" i="9"/>
  <c r="AM9" i="9"/>
  <c r="AM10" i="9"/>
  <c r="AM2" i="9"/>
  <c r="AK11" i="9"/>
  <c r="AK3" i="9"/>
  <c r="AK4" i="9"/>
  <c r="AK5" i="9"/>
  <c r="AK6" i="9"/>
  <c r="AK7" i="9"/>
  <c r="AK8" i="9"/>
  <c r="AK9" i="9"/>
  <c r="AK10" i="9"/>
  <c r="AK2" i="9"/>
  <c r="I12" i="16"/>
  <c r="J12" i="16"/>
  <c r="K12" i="16"/>
  <c r="L12" i="16"/>
  <c r="M12" i="16"/>
  <c r="E19" i="16"/>
  <c r="F17" i="16"/>
  <c r="F16" i="16"/>
  <c r="G16" i="16" s="1"/>
  <c r="M6" i="16"/>
  <c r="M7" i="16"/>
  <c r="M8" i="16"/>
  <c r="M9" i="16"/>
  <c r="M10" i="16"/>
  <c r="M11" i="16"/>
  <c r="M5" i="16"/>
  <c r="L6" i="16"/>
  <c r="L7" i="16"/>
  <c r="L8" i="16"/>
  <c r="L9" i="16"/>
  <c r="L10" i="16"/>
  <c r="L11" i="16"/>
  <c r="L5" i="16"/>
  <c r="K6" i="16"/>
  <c r="K7" i="16"/>
  <c r="K8" i="16"/>
  <c r="K9" i="16"/>
  <c r="K10" i="16"/>
  <c r="K11" i="16"/>
  <c r="K5" i="16"/>
  <c r="J6" i="16"/>
  <c r="J7" i="16"/>
  <c r="J8" i="16"/>
  <c r="J9" i="16"/>
  <c r="J10" i="16"/>
  <c r="J11" i="16"/>
  <c r="J5" i="16"/>
  <c r="N122" i="19"/>
  <c r="K6" i="9"/>
  <c r="K5" i="9"/>
  <c r="E16" i="21" l="1"/>
  <c r="F19" i="16"/>
  <c r="H15" i="21"/>
  <c r="G17" i="16"/>
  <c r="G19" i="16" s="1"/>
  <c r="D16" i="21"/>
  <c r="I7" i="16"/>
  <c r="I5" i="16" s="1"/>
  <c r="I8" i="16"/>
  <c r="I6" i="16"/>
  <c r="G5" i="16"/>
  <c r="H11" i="16"/>
  <c r="I11" i="16"/>
  <c r="D11" i="16"/>
  <c r="E11" i="16"/>
  <c r="F11" i="16"/>
  <c r="H7" i="16"/>
  <c r="H8" i="16"/>
  <c r="H9" i="16"/>
  <c r="H6" i="16"/>
  <c r="F6" i="16"/>
  <c r="F7" i="16"/>
  <c r="F8" i="16"/>
  <c r="F9" i="16"/>
  <c r="F10" i="16"/>
  <c r="E6" i="16"/>
  <c r="E7" i="16"/>
  <c r="E8" i="16"/>
  <c r="E9" i="16"/>
  <c r="E10" i="16"/>
  <c r="D6" i="16"/>
  <c r="D7" i="16"/>
  <c r="D8" i="16"/>
  <c r="D9" i="16"/>
  <c r="D10" i="16"/>
  <c r="D5" i="16"/>
  <c r="F5" i="16"/>
  <c r="E5" i="16"/>
  <c r="N131" i="20"/>
  <c r="N128" i="20"/>
  <c r="N129" i="20"/>
  <c r="N130" i="20"/>
  <c r="N127" i="20"/>
  <c r="T131" i="20"/>
  <c r="S131" i="20"/>
  <c r="R131" i="20"/>
  <c r="R130" i="20"/>
  <c r="S130" i="20" s="1"/>
  <c r="T130" i="20" s="1"/>
  <c r="R129" i="20"/>
  <c r="S129" i="20" s="1"/>
  <c r="T129" i="20" s="1"/>
  <c r="R128" i="20"/>
  <c r="S128" i="20" s="1"/>
  <c r="T128" i="20" s="1"/>
  <c r="T127" i="20"/>
  <c r="R127" i="20"/>
  <c r="S127" i="20" s="1"/>
  <c r="D15" i="16"/>
  <c r="K15" i="23" l="1"/>
  <c r="K14" i="23"/>
  <c r="K6" i="23"/>
  <c r="H5" i="16"/>
  <c r="H12" i="16" s="1"/>
  <c r="W127" i="20"/>
  <c r="S10" i="18"/>
  <c r="T10" i="18"/>
  <c r="W10" i="18"/>
  <c r="X10" i="18"/>
  <c r="Y10" i="18"/>
  <c r="Z10" i="18"/>
  <c r="P9" i="18"/>
  <c r="N10" i="18"/>
  <c r="AA10" i="18" s="1"/>
  <c r="K10" i="18"/>
  <c r="U10" i="18" s="1"/>
  <c r="I10" i="18"/>
  <c r="Q10" i="18" s="1"/>
  <c r="N7" i="18"/>
  <c r="K7" i="18"/>
  <c r="I7" i="18"/>
  <c r="V10" i="18" l="1"/>
  <c r="AB10" i="18"/>
  <c r="R10" i="18"/>
  <c r="D38" i="18"/>
  <c r="AE10" i="18" s="1"/>
  <c r="D37" i="18"/>
  <c r="D36" i="18"/>
  <c r="O10" i="18" s="1"/>
  <c r="D27" i="18"/>
  <c r="AE7" i="18" s="1"/>
  <c r="D26" i="18"/>
  <c r="D25" i="18"/>
  <c r="O7" i="18" s="1"/>
  <c r="O4" i="9"/>
  <c r="I4" i="9"/>
  <c r="I117" i="20"/>
  <c r="N117" i="20" s="1"/>
  <c r="I116" i="20"/>
  <c r="N116" i="20" s="1"/>
  <c r="I115" i="20"/>
  <c r="N115" i="20" s="1"/>
  <c r="I114" i="20"/>
  <c r="N114" i="20" s="1"/>
  <c r="I113" i="20"/>
  <c r="N113" i="20" s="1"/>
  <c r="I105" i="20"/>
  <c r="N105" i="20" s="1"/>
  <c r="I118" i="20"/>
  <c r="I119" i="20"/>
  <c r="I120" i="20"/>
  <c r="I121" i="20"/>
  <c r="I122" i="20"/>
  <c r="I123" i="20"/>
  <c r="I124" i="20"/>
  <c r="I125" i="20"/>
  <c r="I126" i="20"/>
  <c r="I132" i="20"/>
  <c r="I133" i="20"/>
  <c r="I134" i="20"/>
  <c r="I135" i="20"/>
  <c r="I136" i="20"/>
  <c r="I137" i="20"/>
  <c r="I138" i="20"/>
  <c r="I139" i="20"/>
  <c r="I140" i="20"/>
  <c r="I141" i="20"/>
  <c r="I142" i="20"/>
  <c r="I112" i="20"/>
  <c r="N112" i="20" s="1"/>
  <c r="I111" i="20"/>
  <c r="N111" i="20" s="1"/>
  <c r="I110" i="20"/>
  <c r="N110" i="20" s="1"/>
  <c r="I109" i="20"/>
  <c r="N109" i="20" s="1"/>
  <c r="I108" i="20"/>
  <c r="N108" i="20" s="1"/>
  <c r="I107" i="20"/>
  <c r="N107" i="20" s="1"/>
  <c r="N106" i="20"/>
  <c r="I104" i="20"/>
  <c r="N104" i="20" s="1"/>
  <c r="I103" i="20"/>
  <c r="N103" i="20" s="1"/>
  <c r="I102" i="20"/>
  <c r="N102" i="20" s="1"/>
  <c r="I101" i="20"/>
  <c r="N101" i="20" s="1"/>
  <c r="I100" i="20"/>
  <c r="N100" i="20" s="1"/>
  <c r="I99" i="20"/>
  <c r="N99" i="20" s="1"/>
  <c r="I98" i="20"/>
  <c r="N98" i="20" s="1"/>
  <c r="I97" i="20"/>
  <c r="N97" i="20" s="1"/>
  <c r="I96" i="20"/>
  <c r="N96" i="20" s="1"/>
  <c r="I95" i="20"/>
  <c r="N95" i="20" s="1"/>
  <c r="I94" i="20"/>
  <c r="N94" i="20" s="1"/>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R408" i="20"/>
  <c r="S408" i="20" s="1"/>
  <c r="T408" i="20" s="1"/>
  <c r="R405" i="20"/>
  <c r="S405" i="20" s="1"/>
  <c r="T405" i="20" s="1"/>
  <c r="R402" i="20"/>
  <c r="S402" i="20" s="1"/>
  <c r="T402" i="20" s="1"/>
  <c r="R399" i="20"/>
  <c r="S399" i="20" s="1"/>
  <c r="T399" i="20" s="1"/>
  <c r="R396" i="20"/>
  <c r="S396" i="20" s="1"/>
  <c r="T396" i="20" s="1"/>
  <c r="R393" i="20"/>
  <c r="S393" i="20" s="1"/>
  <c r="T393" i="20" s="1"/>
  <c r="R390" i="20"/>
  <c r="S390" i="20" s="1"/>
  <c r="T390" i="20" s="1"/>
  <c r="R387" i="20"/>
  <c r="S387" i="20" s="1"/>
  <c r="T387" i="20" s="1"/>
  <c r="R384" i="20"/>
  <c r="S384" i="20" s="1"/>
  <c r="T384" i="20" s="1"/>
  <c r="S366" i="20"/>
  <c r="T366" i="20" s="1"/>
  <c r="S361" i="20"/>
  <c r="T361" i="20" s="1"/>
  <c r="S346" i="20"/>
  <c r="T346" i="20" s="1"/>
  <c r="S341" i="20"/>
  <c r="T341" i="20" s="1"/>
  <c r="S336" i="20"/>
  <c r="T336" i="20" s="1"/>
  <c r="S326" i="20"/>
  <c r="T326" i="20" s="1"/>
  <c r="S321" i="20"/>
  <c r="T321" i="20" s="1"/>
  <c r="S316" i="20"/>
  <c r="T316" i="20" s="1"/>
  <c r="S317" i="20"/>
  <c r="S296" i="20"/>
  <c r="T296" i="20" s="1"/>
  <c r="S286" i="20"/>
  <c r="T286" i="20" s="1"/>
  <c r="S281" i="20"/>
  <c r="T281" i="20" s="1"/>
  <c r="R359" i="20"/>
  <c r="R358" i="20"/>
  <c r="R357" i="20"/>
  <c r="R356" i="20"/>
  <c r="S356" i="20" s="1"/>
  <c r="T356" i="20" s="1"/>
  <c r="R355" i="20"/>
  <c r="R354" i="20"/>
  <c r="R353" i="20"/>
  <c r="R352" i="20"/>
  <c r="R351" i="20"/>
  <c r="S351" i="20" s="1"/>
  <c r="T351" i="20" s="1"/>
  <c r="R350" i="20"/>
  <c r="R334" i="20"/>
  <c r="R333" i="20"/>
  <c r="R332" i="20"/>
  <c r="R331" i="20"/>
  <c r="S331" i="20" s="1"/>
  <c r="T331" i="20" s="1"/>
  <c r="R330" i="20"/>
  <c r="R314" i="20"/>
  <c r="R313" i="20"/>
  <c r="R312" i="20"/>
  <c r="R311" i="20"/>
  <c r="S311" i="20" s="1"/>
  <c r="T311" i="20" s="1"/>
  <c r="R310" i="20"/>
  <c r="R309" i="20"/>
  <c r="R308" i="20"/>
  <c r="R307" i="20"/>
  <c r="R306" i="20"/>
  <c r="S306" i="20" s="1"/>
  <c r="T306" i="20" s="1"/>
  <c r="R305" i="20"/>
  <c r="R304" i="20"/>
  <c r="R303" i="20"/>
  <c r="R302" i="20"/>
  <c r="R301" i="20"/>
  <c r="S301" i="20" s="1"/>
  <c r="T301" i="20" s="1"/>
  <c r="R300" i="20"/>
  <c r="R294" i="20"/>
  <c r="R293" i="20"/>
  <c r="R292" i="20"/>
  <c r="R291" i="20"/>
  <c r="S291" i="20" s="1"/>
  <c r="T291" i="20" s="1"/>
  <c r="R290" i="20"/>
  <c r="R276" i="20"/>
  <c r="S276" i="20" s="1"/>
  <c r="T276" i="20" s="1"/>
  <c r="R271" i="20"/>
  <c r="S271" i="20" s="1"/>
  <c r="T271" i="20" s="1"/>
  <c r="AJ10" i="18" l="1"/>
  <c r="W94" i="20"/>
  <c r="L94" i="20"/>
  <c r="AC10" i="18"/>
  <c r="AD10" i="18"/>
  <c r="P10" i="18"/>
  <c r="AH10" i="18" s="1"/>
  <c r="D40" i="18"/>
  <c r="AG10" i="18"/>
  <c r="AF10" i="18"/>
  <c r="B12" i="20"/>
  <c r="I67" i="20"/>
  <c r="N67" i="20" s="1"/>
  <c r="I68" i="20"/>
  <c r="I66" i="20"/>
  <c r="N66" i="20" s="1"/>
  <c r="I65" i="20"/>
  <c r="N65" i="20" s="1"/>
  <c r="I64" i="20"/>
  <c r="N64" i="20" s="1"/>
  <c r="I63" i="20"/>
  <c r="N63" i="20" s="1"/>
  <c r="I62" i="20"/>
  <c r="N62" i="20" s="1"/>
  <c r="I61" i="20"/>
  <c r="N61" i="20" s="1"/>
  <c r="I60" i="20"/>
  <c r="N60" i="20" s="1"/>
  <c r="I59" i="20"/>
  <c r="N59" i="20" s="1"/>
  <c r="N58" i="20"/>
  <c r="I57" i="20"/>
  <c r="N57" i="20" s="1"/>
  <c r="I56" i="20"/>
  <c r="N56" i="20" s="1"/>
  <c r="I55" i="20"/>
  <c r="N55" i="20" s="1"/>
  <c r="I54" i="20"/>
  <c r="N54" i="20" s="1"/>
  <c r="I53" i="20"/>
  <c r="N53" i="20" s="1"/>
  <c r="I52" i="20"/>
  <c r="N52" i="20" s="1"/>
  <c r="H53" i="20"/>
  <c r="H54" i="20"/>
  <c r="H55" i="20"/>
  <c r="H56" i="20"/>
  <c r="H57" i="20"/>
  <c r="H58" i="20"/>
  <c r="H59" i="20"/>
  <c r="H60" i="20"/>
  <c r="H61" i="20"/>
  <c r="H62" i="20"/>
  <c r="H63" i="20"/>
  <c r="H64" i="20"/>
  <c r="H65" i="20"/>
  <c r="H66" i="20"/>
  <c r="H67" i="20"/>
  <c r="H52" i="20"/>
  <c r="H13" i="18"/>
  <c r="G13" i="18"/>
  <c r="F13" i="18"/>
  <c r="H12" i="18"/>
  <c r="G12" i="18"/>
  <c r="F12" i="18"/>
  <c r="H11" i="18"/>
  <c r="G11" i="18"/>
  <c r="F11" i="18"/>
  <c r="H9" i="18"/>
  <c r="G9" i="18"/>
  <c r="F9" i="18"/>
  <c r="H8" i="18"/>
  <c r="G8" i="18"/>
  <c r="F8" i="18"/>
  <c r="H6" i="18"/>
  <c r="G6" i="18"/>
  <c r="F6" i="18"/>
  <c r="H5" i="18"/>
  <c r="G5" i="18"/>
  <c r="F5" i="18"/>
  <c r="H4" i="18"/>
  <c r="G4" i="18"/>
  <c r="F4" i="18"/>
  <c r="H3" i="18"/>
  <c r="G3" i="18"/>
  <c r="F3" i="18"/>
  <c r="H2" i="18"/>
  <c r="G2" i="18"/>
  <c r="F2" i="18"/>
  <c r="H10" i="9"/>
  <c r="G10" i="9"/>
  <c r="H9" i="9"/>
  <c r="G9" i="9"/>
  <c r="H6" i="9"/>
  <c r="G6" i="9"/>
  <c r="H5" i="9"/>
  <c r="G5" i="9"/>
  <c r="H3" i="9"/>
  <c r="G3" i="9"/>
  <c r="H2" i="9"/>
  <c r="G2" i="9"/>
  <c r="AD4" i="14"/>
  <c r="AA4" i="14"/>
  <c r="Z4" i="14"/>
  <c r="AC4" i="14" s="1"/>
  <c r="U6" i="18" l="1"/>
  <c r="Q6" i="18"/>
  <c r="S6" i="18"/>
  <c r="W6" i="18"/>
  <c r="AM10" i="18"/>
  <c r="AI10" i="18"/>
  <c r="AK10" i="18" s="1"/>
  <c r="AO10" i="18" s="1"/>
  <c r="J60" i="20"/>
  <c r="J63" i="20"/>
  <c r="J55" i="20"/>
  <c r="J54" i="20"/>
  <c r="J52" i="20"/>
  <c r="J61" i="20"/>
  <c r="J53" i="20"/>
  <c r="J67" i="20"/>
  <c r="J59" i="20"/>
  <c r="J66" i="20"/>
  <c r="J58" i="20"/>
  <c r="J65" i="20"/>
  <c r="J57" i="20"/>
  <c r="J64" i="20"/>
  <c r="J56" i="20"/>
  <c r="J62" i="20"/>
  <c r="W52" i="20"/>
  <c r="U52" i="20" l="1"/>
  <c r="B11" i="20"/>
  <c r="B10" i="20"/>
  <c r="B7" i="20"/>
  <c r="B8" i="20"/>
  <c r="B6" i="20"/>
  <c r="B9" i="19"/>
  <c r="B7" i="19"/>
  <c r="B6" i="19"/>
  <c r="U383" i="20" l="1"/>
  <c r="U370" i="20"/>
  <c r="U270" i="20"/>
  <c r="U132" i="20"/>
  <c r="R385" i="20"/>
  <c r="S385" i="20" s="1"/>
  <c r="R386" i="20"/>
  <c r="S386" i="20" s="1"/>
  <c r="R388" i="20"/>
  <c r="S388" i="20" s="1"/>
  <c r="R389" i="20"/>
  <c r="S389" i="20" s="1"/>
  <c r="R391" i="20"/>
  <c r="S391" i="20" s="1"/>
  <c r="R392" i="20"/>
  <c r="S392" i="20" s="1"/>
  <c r="R394" i="20"/>
  <c r="S394" i="20" s="1"/>
  <c r="R395" i="20"/>
  <c r="S395" i="20" s="1"/>
  <c r="R397" i="20"/>
  <c r="S397" i="20" s="1"/>
  <c r="R398" i="20"/>
  <c r="S398" i="20" s="1"/>
  <c r="R400" i="20"/>
  <c r="S400" i="20" s="1"/>
  <c r="R401" i="20"/>
  <c r="S401" i="20" s="1"/>
  <c r="R403" i="20"/>
  <c r="S403" i="20" s="1"/>
  <c r="R404" i="20"/>
  <c r="S404" i="20" s="1"/>
  <c r="R406" i="20"/>
  <c r="S406" i="20" s="1"/>
  <c r="R407" i="20"/>
  <c r="S407" i="20" s="1"/>
  <c r="R409" i="20"/>
  <c r="S409" i="20" s="1"/>
  <c r="I409" i="20"/>
  <c r="I407" i="20"/>
  <c r="L407" i="20" s="1"/>
  <c r="I406" i="20"/>
  <c r="I404" i="20"/>
  <c r="N404" i="20" s="1"/>
  <c r="I403" i="20"/>
  <c r="I401" i="20"/>
  <c r="L401" i="20" s="1"/>
  <c r="I400" i="20"/>
  <c r="I398" i="20"/>
  <c r="N398" i="20" s="1"/>
  <c r="I397" i="20"/>
  <c r="I395" i="20"/>
  <c r="L395" i="20" s="1"/>
  <c r="I394" i="20"/>
  <c r="I392" i="20"/>
  <c r="N392" i="20" s="1"/>
  <c r="I391" i="20"/>
  <c r="I389" i="20"/>
  <c r="L389" i="20" s="1"/>
  <c r="I388" i="20"/>
  <c r="I386" i="20"/>
  <c r="N386" i="20" s="1"/>
  <c r="I385" i="20"/>
  <c r="I383" i="20"/>
  <c r="N383" i="20" s="1"/>
  <c r="R383" i="20"/>
  <c r="S383" i="20" s="1"/>
  <c r="R372" i="20"/>
  <c r="S372" i="20" s="1"/>
  <c r="R373" i="20"/>
  <c r="S373" i="20" s="1"/>
  <c r="R374" i="20"/>
  <c r="S374" i="20" s="1"/>
  <c r="R375" i="20"/>
  <c r="S375" i="20" s="1"/>
  <c r="R376" i="20"/>
  <c r="S376" i="20" s="1"/>
  <c r="R377" i="20"/>
  <c r="S377" i="20" s="1"/>
  <c r="R378" i="20"/>
  <c r="S378" i="20" s="1"/>
  <c r="R379" i="20"/>
  <c r="S379" i="20" s="1"/>
  <c r="R380" i="20"/>
  <c r="S380" i="20" s="1"/>
  <c r="R381" i="20"/>
  <c r="S381" i="20" s="1"/>
  <c r="R382" i="20"/>
  <c r="S382" i="20" s="1"/>
  <c r="R371" i="20"/>
  <c r="S371" i="20" s="1"/>
  <c r="I371" i="20"/>
  <c r="N371" i="20" s="1"/>
  <c r="I372" i="20"/>
  <c r="N372" i="20" s="1"/>
  <c r="I373" i="20"/>
  <c r="N373" i="20" s="1"/>
  <c r="I374" i="20"/>
  <c r="N374" i="20" s="1"/>
  <c r="I375" i="20"/>
  <c r="L375" i="20" s="1"/>
  <c r="I376" i="20"/>
  <c r="L376" i="20" s="1"/>
  <c r="I377" i="20"/>
  <c r="L377" i="20" s="1"/>
  <c r="I378" i="20"/>
  <c r="N378" i="20" s="1"/>
  <c r="I379" i="20"/>
  <c r="N379" i="20" s="1"/>
  <c r="I380" i="20"/>
  <c r="N380" i="20" s="1"/>
  <c r="I381" i="20"/>
  <c r="N381" i="20" s="1"/>
  <c r="I382" i="20"/>
  <c r="N382" i="20" s="1"/>
  <c r="I370" i="20"/>
  <c r="L370" i="20" s="1"/>
  <c r="H371" i="20"/>
  <c r="H372" i="20"/>
  <c r="H373" i="20"/>
  <c r="H374" i="20"/>
  <c r="H375" i="20"/>
  <c r="H376" i="20"/>
  <c r="H377" i="20"/>
  <c r="H378" i="20"/>
  <c r="H379" i="20"/>
  <c r="H380" i="20"/>
  <c r="H381" i="20"/>
  <c r="H382" i="20"/>
  <c r="H370" i="20"/>
  <c r="S280" i="20"/>
  <c r="S282" i="20"/>
  <c r="S283" i="20"/>
  <c r="S284" i="20"/>
  <c r="S285" i="20"/>
  <c r="S287" i="20"/>
  <c r="S288" i="20"/>
  <c r="S289" i="20"/>
  <c r="S290" i="20"/>
  <c r="S292" i="20"/>
  <c r="S293" i="20"/>
  <c r="S294" i="20"/>
  <c r="S295" i="20"/>
  <c r="S297" i="20"/>
  <c r="S298" i="20"/>
  <c r="S299" i="20"/>
  <c r="S300" i="20"/>
  <c r="S302" i="20"/>
  <c r="S303" i="20"/>
  <c r="S304" i="20"/>
  <c r="S305" i="20"/>
  <c r="S307" i="20"/>
  <c r="S308" i="20"/>
  <c r="S309" i="20"/>
  <c r="S310" i="20"/>
  <c r="S312" i="20"/>
  <c r="S313" i="20"/>
  <c r="S314" i="20"/>
  <c r="S315" i="20"/>
  <c r="S318" i="20"/>
  <c r="S319" i="20"/>
  <c r="S320" i="20"/>
  <c r="S322" i="20"/>
  <c r="S323" i="20"/>
  <c r="S324" i="20"/>
  <c r="S325" i="20"/>
  <c r="S327" i="20"/>
  <c r="S328" i="20"/>
  <c r="S329" i="20"/>
  <c r="S330" i="20"/>
  <c r="S332" i="20"/>
  <c r="S333" i="20"/>
  <c r="S334" i="20"/>
  <c r="S335" i="20"/>
  <c r="S337" i="20"/>
  <c r="S338" i="20"/>
  <c r="S339" i="20"/>
  <c r="S340" i="20"/>
  <c r="S342" i="20"/>
  <c r="S343" i="20"/>
  <c r="S344" i="20"/>
  <c r="S345" i="20"/>
  <c r="S347" i="20"/>
  <c r="S348" i="20"/>
  <c r="S349" i="20"/>
  <c r="S350" i="20"/>
  <c r="S352" i="20"/>
  <c r="S353" i="20"/>
  <c r="S354" i="20"/>
  <c r="S355" i="20"/>
  <c r="S357" i="20"/>
  <c r="S358" i="20"/>
  <c r="S359" i="20"/>
  <c r="S360" i="20"/>
  <c r="S362" i="20"/>
  <c r="S363" i="20"/>
  <c r="S364" i="20"/>
  <c r="S365" i="20"/>
  <c r="S367" i="20"/>
  <c r="S368" i="20"/>
  <c r="S369" i="20"/>
  <c r="R370" i="20"/>
  <c r="S370" i="20" s="1"/>
  <c r="R274" i="20"/>
  <c r="S274" i="20" s="1"/>
  <c r="R275" i="20"/>
  <c r="S275" i="20" s="1"/>
  <c r="R277" i="20"/>
  <c r="S277" i="20" s="1"/>
  <c r="R278" i="20"/>
  <c r="S278" i="20" s="1"/>
  <c r="R279" i="20"/>
  <c r="S279" i="20" s="1"/>
  <c r="I367" i="20"/>
  <c r="I368" i="20"/>
  <c r="I369" i="20"/>
  <c r="I365" i="20"/>
  <c r="L365" i="20" s="1"/>
  <c r="I362" i="20"/>
  <c r="I363" i="20"/>
  <c r="I364" i="20"/>
  <c r="I360" i="20"/>
  <c r="N360" i="20" s="1"/>
  <c r="I357" i="20"/>
  <c r="I358" i="20"/>
  <c r="I359" i="20"/>
  <c r="I355" i="20"/>
  <c r="L355" i="20" s="1"/>
  <c r="I352" i="20"/>
  <c r="I353" i="20"/>
  <c r="I354" i="20"/>
  <c r="I350" i="20"/>
  <c r="N350" i="20" s="1"/>
  <c r="I347" i="20"/>
  <c r="I348" i="20"/>
  <c r="I349" i="20"/>
  <c r="I345" i="20"/>
  <c r="N345" i="20" s="1"/>
  <c r="I342" i="20"/>
  <c r="I343" i="20"/>
  <c r="I344" i="20"/>
  <c r="I340" i="20"/>
  <c r="N340" i="20" s="1"/>
  <c r="I337" i="20"/>
  <c r="I338" i="20"/>
  <c r="I339" i="20"/>
  <c r="I335" i="20"/>
  <c r="L335" i="20" s="1"/>
  <c r="I332" i="20"/>
  <c r="I333" i="20"/>
  <c r="I334" i="20"/>
  <c r="I330" i="20"/>
  <c r="N330" i="20" s="1"/>
  <c r="N325" i="20"/>
  <c r="I322" i="20"/>
  <c r="I323" i="20"/>
  <c r="I324" i="20"/>
  <c r="I320" i="20"/>
  <c r="N320" i="20" s="1"/>
  <c r="I317" i="20"/>
  <c r="T317" i="20" s="1"/>
  <c r="I318" i="20"/>
  <c r="I319" i="20"/>
  <c r="I315" i="20"/>
  <c r="N315" i="20" s="1"/>
  <c r="I312" i="20"/>
  <c r="I313" i="20"/>
  <c r="I314" i="20"/>
  <c r="I310" i="20"/>
  <c r="N310" i="20" s="1"/>
  <c r="I307" i="20"/>
  <c r="I308" i="20"/>
  <c r="I309" i="20"/>
  <c r="I305" i="20"/>
  <c r="N305" i="20" s="1"/>
  <c r="I302" i="20"/>
  <c r="I303" i="20"/>
  <c r="I304" i="20"/>
  <c r="I300" i="20"/>
  <c r="N300" i="20" s="1"/>
  <c r="I297" i="20"/>
  <c r="I298" i="20"/>
  <c r="I299" i="20"/>
  <c r="I295" i="20"/>
  <c r="N295" i="20" s="1"/>
  <c r="I292" i="20"/>
  <c r="I293" i="20"/>
  <c r="I294" i="20"/>
  <c r="I290" i="20"/>
  <c r="N290" i="20" s="1"/>
  <c r="I287" i="20"/>
  <c r="I288" i="20"/>
  <c r="I289" i="20"/>
  <c r="I285" i="20"/>
  <c r="N285" i="20" s="1"/>
  <c r="I282" i="20"/>
  <c r="I283" i="20"/>
  <c r="I284" i="20"/>
  <c r="I280" i="20"/>
  <c r="N280" i="20" s="1"/>
  <c r="I277" i="20"/>
  <c r="I278" i="20"/>
  <c r="I279" i="20"/>
  <c r="I275" i="20"/>
  <c r="N275" i="20" s="1"/>
  <c r="I272" i="20"/>
  <c r="I273" i="20"/>
  <c r="I274" i="20"/>
  <c r="I270" i="20"/>
  <c r="N270" i="20" s="1"/>
  <c r="R133" i="20"/>
  <c r="S133" i="20" s="1"/>
  <c r="R134" i="20"/>
  <c r="S134" i="20" s="1"/>
  <c r="R135" i="20"/>
  <c r="S135" i="20" s="1"/>
  <c r="R136" i="20"/>
  <c r="S136" i="20" s="1"/>
  <c r="R137" i="20"/>
  <c r="S137" i="20" s="1"/>
  <c r="R138" i="20"/>
  <c r="S138" i="20" s="1"/>
  <c r="R139" i="20"/>
  <c r="S139" i="20" s="1"/>
  <c r="R140" i="20"/>
  <c r="S140" i="20" s="1"/>
  <c r="R141" i="20"/>
  <c r="S141" i="20" s="1"/>
  <c r="R142" i="20"/>
  <c r="S142" i="20" s="1"/>
  <c r="R143" i="20"/>
  <c r="S143" i="20" s="1"/>
  <c r="R144" i="20"/>
  <c r="S144" i="20" s="1"/>
  <c r="R145" i="20"/>
  <c r="S145" i="20" s="1"/>
  <c r="R146" i="20"/>
  <c r="S146" i="20" s="1"/>
  <c r="R147" i="20"/>
  <c r="S147" i="20" s="1"/>
  <c r="R148" i="20"/>
  <c r="S148" i="20" s="1"/>
  <c r="R149" i="20"/>
  <c r="S149" i="20" s="1"/>
  <c r="R150" i="20"/>
  <c r="S150" i="20" s="1"/>
  <c r="R151" i="20"/>
  <c r="S151" i="20" s="1"/>
  <c r="R152" i="20"/>
  <c r="S152" i="20" s="1"/>
  <c r="R153" i="20"/>
  <c r="S153" i="20" s="1"/>
  <c r="R154" i="20"/>
  <c r="S154" i="20" s="1"/>
  <c r="R155" i="20"/>
  <c r="S155" i="20" s="1"/>
  <c r="R156" i="20"/>
  <c r="S156" i="20" s="1"/>
  <c r="R157" i="20"/>
  <c r="S157" i="20" s="1"/>
  <c r="R158" i="20"/>
  <c r="S158" i="20" s="1"/>
  <c r="R159" i="20"/>
  <c r="S159" i="20" s="1"/>
  <c r="R160" i="20"/>
  <c r="S160" i="20" s="1"/>
  <c r="R161" i="20"/>
  <c r="S161" i="20" s="1"/>
  <c r="R162" i="20"/>
  <c r="S162" i="20" s="1"/>
  <c r="R163" i="20"/>
  <c r="S163" i="20" s="1"/>
  <c r="R164" i="20"/>
  <c r="S164" i="20" s="1"/>
  <c r="R165" i="20"/>
  <c r="S165" i="20" s="1"/>
  <c r="R166" i="20"/>
  <c r="S166" i="20" s="1"/>
  <c r="R167" i="20"/>
  <c r="S167" i="20" s="1"/>
  <c r="R168" i="20"/>
  <c r="S168" i="20" s="1"/>
  <c r="R169" i="20"/>
  <c r="S169" i="20" s="1"/>
  <c r="R170" i="20"/>
  <c r="S170" i="20" s="1"/>
  <c r="R171" i="20"/>
  <c r="S171" i="20" s="1"/>
  <c r="R172" i="20"/>
  <c r="S172" i="20" s="1"/>
  <c r="R173" i="20"/>
  <c r="S173" i="20" s="1"/>
  <c r="R174" i="20"/>
  <c r="S174" i="20" s="1"/>
  <c r="R175" i="20"/>
  <c r="S175" i="20" s="1"/>
  <c r="R176" i="20"/>
  <c r="S176" i="20" s="1"/>
  <c r="R177" i="20"/>
  <c r="S177" i="20" s="1"/>
  <c r="R178" i="20"/>
  <c r="S178" i="20" s="1"/>
  <c r="R179" i="20"/>
  <c r="S179" i="20" s="1"/>
  <c r="R180" i="20"/>
  <c r="S180" i="20" s="1"/>
  <c r="R181" i="20"/>
  <c r="S181" i="20" s="1"/>
  <c r="R182" i="20"/>
  <c r="S182" i="20" s="1"/>
  <c r="R183" i="20"/>
  <c r="S183" i="20" s="1"/>
  <c r="R184" i="20"/>
  <c r="S184" i="20" s="1"/>
  <c r="R185" i="20"/>
  <c r="S185" i="20" s="1"/>
  <c r="R186" i="20"/>
  <c r="S186" i="20" s="1"/>
  <c r="R187" i="20"/>
  <c r="S187" i="20" s="1"/>
  <c r="R188" i="20"/>
  <c r="S188" i="20" s="1"/>
  <c r="R189" i="20"/>
  <c r="S189" i="20" s="1"/>
  <c r="R190" i="20"/>
  <c r="S190" i="20" s="1"/>
  <c r="R191" i="20"/>
  <c r="S191" i="20" s="1"/>
  <c r="R192" i="20"/>
  <c r="S192" i="20" s="1"/>
  <c r="R193" i="20"/>
  <c r="S193" i="20" s="1"/>
  <c r="R194" i="20"/>
  <c r="S194" i="20" s="1"/>
  <c r="R195" i="20"/>
  <c r="S195" i="20" s="1"/>
  <c r="R196" i="20"/>
  <c r="S196" i="20" s="1"/>
  <c r="R197" i="20"/>
  <c r="S197" i="20" s="1"/>
  <c r="R198" i="20"/>
  <c r="S198" i="20" s="1"/>
  <c r="R199" i="20"/>
  <c r="S199" i="20" s="1"/>
  <c r="R200" i="20"/>
  <c r="S200" i="20" s="1"/>
  <c r="R201" i="20"/>
  <c r="S201" i="20" s="1"/>
  <c r="R202" i="20"/>
  <c r="S202" i="20" s="1"/>
  <c r="R203" i="20"/>
  <c r="S203" i="20" s="1"/>
  <c r="R204" i="20"/>
  <c r="S204" i="20" s="1"/>
  <c r="R205" i="20"/>
  <c r="S205" i="20" s="1"/>
  <c r="R206" i="20"/>
  <c r="S206" i="20" s="1"/>
  <c r="R207" i="20"/>
  <c r="S207" i="20" s="1"/>
  <c r="R208" i="20"/>
  <c r="S208" i="20" s="1"/>
  <c r="R209" i="20"/>
  <c r="S209" i="20" s="1"/>
  <c r="R210" i="20"/>
  <c r="S210" i="20" s="1"/>
  <c r="R211" i="20"/>
  <c r="S211" i="20" s="1"/>
  <c r="R212" i="20"/>
  <c r="S212" i="20" s="1"/>
  <c r="R213" i="20"/>
  <c r="S213" i="20" s="1"/>
  <c r="R214" i="20"/>
  <c r="S214" i="20" s="1"/>
  <c r="R215" i="20"/>
  <c r="S215" i="20" s="1"/>
  <c r="R216" i="20"/>
  <c r="S216" i="20" s="1"/>
  <c r="R217" i="20"/>
  <c r="S217" i="20" s="1"/>
  <c r="R218" i="20"/>
  <c r="S218" i="20" s="1"/>
  <c r="R219" i="20"/>
  <c r="S219" i="20" s="1"/>
  <c r="R220" i="20"/>
  <c r="S220" i="20" s="1"/>
  <c r="R221" i="20"/>
  <c r="S221" i="20" s="1"/>
  <c r="R222" i="20"/>
  <c r="S222" i="20" s="1"/>
  <c r="R223" i="20"/>
  <c r="S223" i="20" s="1"/>
  <c r="R224" i="20"/>
  <c r="S224" i="20" s="1"/>
  <c r="R225" i="20"/>
  <c r="S225" i="20" s="1"/>
  <c r="R226" i="20"/>
  <c r="S226" i="20" s="1"/>
  <c r="R227" i="20"/>
  <c r="S227" i="20" s="1"/>
  <c r="R228" i="20"/>
  <c r="S228" i="20" s="1"/>
  <c r="R229" i="20"/>
  <c r="S229" i="20" s="1"/>
  <c r="R230" i="20"/>
  <c r="S230" i="20" s="1"/>
  <c r="R231" i="20"/>
  <c r="S231" i="20" s="1"/>
  <c r="R232" i="20"/>
  <c r="S232" i="20" s="1"/>
  <c r="R233" i="20"/>
  <c r="S233" i="20" s="1"/>
  <c r="R234" i="20"/>
  <c r="S234" i="20" s="1"/>
  <c r="R235" i="20"/>
  <c r="S235" i="20" s="1"/>
  <c r="R236" i="20"/>
  <c r="S236" i="20" s="1"/>
  <c r="R237" i="20"/>
  <c r="S237" i="20" s="1"/>
  <c r="R238" i="20"/>
  <c r="S238" i="20" s="1"/>
  <c r="R239" i="20"/>
  <c r="S239" i="20" s="1"/>
  <c r="R240" i="20"/>
  <c r="S240" i="20" s="1"/>
  <c r="R241" i="20"/>
  <c r="S241" i="20" s="1"/>
  <c r="R242" i="20"/>
  <c r="S242" i="20" s="1"/>
  <c r="R243" i="20"/>
  <c r="S243" i="20" s="1"/>
  <c r="R244" i="20"/>
  <c r="S244" i="20" s="1"/>
  <c r="R245" i="20"/>
  <c r="S245" i="20" s="1"/>
  <c r="R246" i="20"/>
  <c r="S246" i="20" s="1"/>
  <c r="R247" i="20"/>
  <c r="S247" i="20" s="1"/>
  <c r="R248" i="20"/>
  <c r="S248" i="20" s="1"/>
  <c r="R249" i="20"/>
  <c r="S249" i="20" s="1"/>
  <c r="R250" i="20"/>
  <c r="S250" i="20" s="1"/>
  <c r="R251" i="20"/>
  <c r="S251" i="20" s="1"/>
  <c r="R252" i="20"/>
  <c r="S252" i="20" s="1"/>
  <c r="R253" i="20"/>
  <c r="S253" i="20" s="1"/>
  <c r="R254" i="20"/>
  <c r="S254" i="20" s="1"/>
  <c r="R255" i="20"/>
  <c r="S255" i="20" s="1"/>
  <c r="R256" i="20"/>
  <c r="S256" i="20" s="1"/>
  <c r="R257" i="20"/>
  <c r="S257" i="20" s="1"/>
  <c r="R258" i="20"/>
  <c r="S258" i="20" s="1"/>
  <c r="R259" i="20"/>
  <c r="S259" i="20" s="1"/>
  <c r="R260" i="20"/>
  <c r="S260" i="20" s="1"/>
  <c r="R261" i="20"/>
  <c r="S261" i="20" s="1"/>
  <c r="R262" i="20"/>
  <c r="S262" i="20" s="1"/>
  <c r="R263" i="20"/>
  <c r="S263" i="20" s="1"/>
  <c r="R264" i="20"/>
  <c r="S264" i="20" s="1"/>
  <c r="R265" i="20"/>
  <c r="S265" i="20" s="1"/>
  <c r="R266" i="20"/>
  <c r="S266" i="20" s="1"/>
  <c r="R267" i="20"/>
  <c r="S267" i="20" s="1"/>
  <c r="R268" i="20"/>
  <c r="S268" i="20" s="1"/>
  <c r="R269" i="20"/>
  <c r="S269" i="20" s="1"/>
  <c r="R270" i="20"/>
  <c r="S270" i="20" s="1"/>
  <c r="R272" i="20"/>
  <c r="S272" i="20" s="1"/>
  <c r="R273" i="20"/>
  <c r="S273" i="20" s="1"/>
  <c r="R132" i="20"/>
  <c r="S132" i="20" s="1"/>
  <c r="I265" i="20"/>
  <c r="I266" i="20"/>
  <c r="I267" i="20"/>
  <c r="I268" i="20"/>
  <c r="I269" i="20"/>
  <c r="I264" i="20"/>
  <c r="L264" i="20" s="1"/>
  <c r="I259" i="20"/>
  <c r="I260" i="20"/>
  <c r="I261" i="20"/>
  <c r="I262" i="20"/>
  <c r="I263" i="20"/>
  <c r="I258" i="20"/>
  <c r="N258" i="20" s="1"/>
  <c r="I253" i="20"/>
  <c r="I254" i="20"/>
  <c r="I255" i="20"/>
  <c r="I256" i="20"/>
  <c r="I257" i="20"/>
  <c r="I252" i="20"/>
  <c r="L252" i="20" s="1"/>
  <c r="I247" i="20"/>
  <c r="N247" i="20" s="1"/>
  <c r="I248" i="20"/>
  <c r="N248" i="20" s="1"/>
  <c r="I249" i="20"/>
  <c r="I250" i="20"/>
  <c r="I251" i="20"/>
  <c r="N251" i="20" s="1"/>
  <c r="I246" i="20"/>
  <c r="N246" i="20" s="1"/>
  <c r="I241" i="20"/>
  <c r="I242" i="20"/>
  <c r="I243" i="20"/>
  <c r="I244" i="20"/>
  <c r="I245" i="20"/>
  <c r="I240" i="20"/>
  <c r="L240" i="20" s="1"/>
  <c r="I235" i="20"/>
  <c r="I236" i="20"/>
  <c r="I237" i="20"/>
  <c r="I238" i="20"/>
  <c r="I239" i="20"/>
  <c r="I234" i="20"/>
  <c r="L234" i="20" s="1"/>
  <c r="I229" i="20"/>
  <c r="I230" i="20"/>
  <c r="I231" i="20"/>
  <c r="I232" i="20"/>
  <c r="I233" i="20"/>
  <c r="I228" i="20"/>
  <c r="L228" i="20" s="1"/>
  <c r="I223" i="20"/>
  <c r="I224" i="20"/>
  <c r="I225" i="20"/>
  <c r="I226" i="20"/>
  <c r="I227" i="20"/>
  <c r="I222" i="20"/>
  <c r="N222" i="20" s="1"/>
  <c r="I217" i="20"/>
  <c r="I218" i="20"/>
  <c r="I219" i="20"/>
  <c r="I220" i="20"/>
  <c r="I221" i="20"/>
  <c r="I216" i="20"/>
  <c r="N216" i="20" s="1"/>
  <c r="I211" i="20"/>
  <c r="I212" i="20"/>
  <c r="I213" i="20"/>
  <c r="I214" i="20"/>
  <c r="I215" i="20"/>
  <c r="I210" i="20"/>
  <c r="L210" i="20" s="1"/>
  <c r="L204" i="20"/>
  <c r="I199" i="20"/>
  <c r="I200" i="20"/>
  <c r="I201" i="20"/>
  <c r="I202" i="20"/>
  <c r="I203" i="20"/>
  <c r="I198" i="20"/>
  <c r="N198" i="20" s="1"/>
  <c r="I193" i="20"/>
  <c r="I194" i="20"/>
  <c r="I195" i="20"/>
  <c r="I196" i="20"/>
  <c r="I197" i="20"/>
  <c r="I192" i="20"/>
  <c r="L192" i="20" s="1"/>
  <c r="I187" i="20"/>
  <c r="I188" i="20"/>
  <c r="I189" i="20"/>
  <c r="I190" i="20"/>
  <c r="I191" i="20"/>
  <c r="I186" i="20"/>
  <c r="L186" i="20" s="1"/>
  <c r="I181" i="20"/>
  <c r="I182" i="20"/>
  <c r="I183" i="20"/>
  <c r="I184" i="20"/>
  <c r="I185" i="20"/>
  <c r="I180" i="20"/>
  <c r="L180" i="20" s="1"/>
  <c r="I175" i="20"/>
  <c r="I176" i="20"/>
  <c r="I177" i="20"/>
  <c r="I178" i="20"/>
  <c r="I179" i="20"/>
  <c r="I174" i="20"/>
  <c r="N174" i="20" s="1"/>
  <c r="I169" i="20"/>
  <c r="I170" i="20"/>
  <c r="I171" i="20"/>
  <c r="I172" i="20"/>
  <c r="I173" i="20"/>
  <c r="I168" i="20"/>
  <c r="N168" i="20" s="1"/>
  <c r="I163" i="20"/>
  <c r="I164" i="20"/>
  <c r="I165" i="20"/>
  <c r="I166" i="20"/>
  <c r="I167" i="20"/>
  <c r="I162" i="20"/>
  <c r="L162" i="20" s="1"/>
  <c r="I157" i="20"/>
  <c r="I158" i="20"/>
  <c r="I159" i="20"/>
  <c r="I160" i="20"/>
  <c r="I161" i="20"/>
  <c r="I156" i="20"/>
  <c r="L156" i="20" s="1"/>
  <c r="I151" i="20"/>
  <c r="I152" i="20"/>
  <c r="I153" i="20"/>
  <c r="I154" i="20"/>
  <c r="I155" i="20"/>
  <c r="I150" i="20"/>
  <c r="N150" i="20" s="1"/>
  <c r="I145" i="20"/>
  <c r="I146" i="20"/>
  <c r="I147" i="20"/>
  <c r="I148" i="20"/>
  <c r="I149" i="20"/>
  <c r="I143" i="20"/>
  <c r="I144" i="20"/>
  <c r="N144" i="20" s="1"/>
  <c r="L138" i="20"/>
  <c r="N132" i="20"/>
  <c r="R119" i="20"/>
  <c r="S119" i="20" s="1"/>
  <c r="R120" i="20"/>
  <c r="S120" i="20" s="1"/>
  <c r="R121" i="20"/>
  <c r="S121" i="20" s="1"/>
  <c r="R122" i="20"/>
  <c r="S122" i="20" s="1"/>
  <c r="R123" i="20"/>
  <c r="S123" i="20" s="1"/>
  <c r="R124" i="20"/>
  <c r="S124" i="20" s="1"/>
  <c r="R125" i="20"/>
  <c r="S125" i="20" s="1"/>
  <c r="R126" i="20"/>
  <c r="S126" i="20" s="1"/>
  <c r="R118" i="20"/>
  <c r="S118" i="20" s="1"/>
  <c r="N119" i="20"/>
  <c r="N120" i="20"/>
  <c r="N121" i="20"/>
  <c r="N122" i="20"/>
  <c r="J123" i="20"/>
  <c r="N124" i="20"/>
  <c r="N125" i="20"/>
  <c r="J126" i="20"/>
  <c r="L118" i="20"/>
  <c r="H119" i="20"/>
  <c r="H120" i="20"/>
  <c r="H121" i="20"/>
  <c r="H122" i="20"/>
  <c r="H123" i="20"/>
  <c r="H124" i="20"/>
  <c r="H125" i="20"/>
  <c r="H126" i="20"/>
  <c r="H118" i="20"/>
  <c r="R69" i="20"/>
  <c r="S69" i="20" s="1"/>
  <c r="R70" i="20"/>
  <c r="S70" i="20" s="1"/>
  <c r="R71" i="20"/>
  <c r="S71" i="20" s="1"/>
  <c r="R72" i="20"/>
  <c r="S72" i="20" s="1"/>
  <c r="R73" i="20"/>
  <c r="S73" i="20" s="1"/>
  <c r="R74" i="20"/>
  <c r="S74" i="20" s="1"/>
  <c r="R75" i="20"/>
  <c r="S75" i="20" s="1"/>
  <c r="R76" i="20"/>
  <c r="S76" i="20" s="1"/>
  <c r="R77" i="20"/>
  <c r="S77" i="20" s="1"/>
  <c r="R78" i="20"/>
  <c r="S78" i="20" s="1"/>
  <c r="R79" i="20"/>
  <c r="S79" i="20" s="1"/>
  <c r="R80" i="20"/>
  <c r="S80" i="20" s="1"/>
  <c r="R81" i="20"/>
  <c r="S81" i="20" s="1"/>
  <c r="R82" i="20"/>
  <c r="S82" i="20" s="1"/>
  <c r="R83" i="20"/>
  <c r="S83" i="20" s="1"/>
  <c r="R84" i="20"/>
  <c r="S84" i="20" s="1"/>
  <c r="R85" i="20"/>
  <c r="S85" i="20" s="1"/>
  <c r="R86" i="20"/>
  <c r="S86" i="20" s="1"/>
  <c r="R87" i="20"/>
  <c r="S87" i="20" s="1"/>
  <c r="R88" i="20"/>
  <c r="S88" i="20" s="1"/>
  <c r="R89" i="20"/>
  <c r="S89" i="20" s="1"/>
  <c r="R90" i="20"/>
  <c r="S90" i="20" s="1"/>
  <c r="R91" i="20"/>
  <c r="S91" i="20" s="1"/>
  <c r="R92" i="20"/>
  <c r="S92" i="20" s="1"/>
  <c r="R93" i="20"/>
  <c r="S93" i="20" s="1"/>
  <c r="R68" i="20"/>
  <c r="S68" i="20" s="1"/>
  <c r="I69" i="20"/>
  <c r="L69" i="20" s="1"/>
  <c r="I70" i="20"/>
  <c r="N70" i="20" s="1"/>
  <c r="I71" i="20"/>
  <c r="L71" i="20" s="1"/>
  <c r="I72" i="20"/>
  <c r="N72" i="20" s="1"/>
  <c r="I73" i="20"/>
  <c r="L73" i="20" s="1"/>
  <c r="I74" i="20"/>
  <c r="N74" i="20" s="1"/>
  <c r="I75" i="20"/>
  <c r="N75" i="20" s="1"/>
  <c r="I76" i="20"/>
  <c r="N76" i="20" s="1"/>
  <c r="I77" i="20"/>
  <c r="L77" i="20" s="1"/>
  <c r="I78" i="20"/>
  <c r="N78" i="20" s="1"/>
  <c r="I79" i="20"/>
  <c r="L79" i="20" s="1"/>
  <c r="I80" i="20"/>
  <c r="N80" i="20" s="1"/>
  <c r="N81" i="20"/>
  <c r="I82" i="20"/>
  <c r="N82" i="20" s="1"/>
  <c r="I83" i="20"/>
  <c r="N83" i="20" s="1"/>
  <c r="I84" i="20"/>
  <c r="N84" i="20" s="1"/>
  <c r="I85" i="20"/>
  <c r="L85" i="20" s="1"/>
  <c r="I86" i="20"/>
  <c r="N86" i="20" s="1"/>
  <c r="I87" i="20"/>
  <c r="L87" i="20" s="1"/>
  <c r="I88" i="20"/>
  <c r="N88" i="20" s="1"/>
  <c r="I89" i="20"/>
  <c r="J89" i="20" s="1"/>
  <c r="I90" i="20"/>
  <c r="N90" i="20" s="1"/>
  <c r="I91" i="20"/>
  <c r="N91" i="20" s="1"/>
  <c r="I92" i="20"/>
  <c r="N92" i="20" s="1"/>
  <c r="I93" i="20"/>
  <c r="L93" i="20" s="1"/>
  <c r="J68" i="20"/>
  <c r="H69" i="20"/>
  <c r="H70" i="20"/>
  <c r="H71" i="20"/>
  <c r="H72" i="20"/>
  <c r="H73" i="20"/>
  <c r="H74" i="20"/>
  <c r="H75" i="20"/>
  <c r="H76" i="20"/>
  <c r="H77" i="20"/>
  <c r="H78" i="20"/>
  <c r="H79" i="20"/>
  <c r="H80" i="20"/>
  <c r="H81" i="20"/>
  <c r="H82" i="20"/>
  <c r="H83" i="20"/>
  <c r="H84" i="20"/>
  <c r="H85" i="20"/>
  <c r="H86" i="20"/>
  <c r="H87" i="20"/>
  <c r="H88" i="20"/>
  <c r="H89" i="20"/>
  <c r="H90" i="20"/>
  <c r="H91" i="20"/>
  <c r="H92" i="20"/>
  <c r="H93" i="20"/>
  <c r="H68" i="20"/>
  <c r="R35" i="20"/>
  <c r="S35" i="20" s="1"/>
  <c r="R36" i="20"/>
  <c r="S36" i="20" s="1"/>
  <c r="R37" i="20"/>
  <c r="S37" i="20" s="1"/>
  <c r="R38" i="20"/>
  <c r="S38" i="20" s="1"/>
  <c r="R39" i="20"/>
  <c r="S39" i="20" s="1"/>
  <c r="R40" i="20"/>
  <c r="S40" i="20" s="1"/>
  <c r="R41" i="20"/>
  <c r="S41" i="20" s="1"/>
  <c r="R42" i="20"/>
  <c r="S42" i="20" s="1"/>
  <c r="R43" i="20"/>
  <c r="S43" i="20" s="1"/>
  <c r="R44" i="20"/>
  <c r="S44" i="20" s="1"/>
  <c r="R45" i="20"/>
  <c r="S45" i="20" s="1"/>
  <c r="R46" i="20"/>
  <c r="S46" i="20" s="1"/>
  <c r="R47" i="20"/>
  <c r="S47" i="20" s="1"/>
  <c r="R48" i="20"/>
  <c r="S48" i="20" s="1"/>
  <c r="R49" i="20"/>
  <c r="S49" i="20" s="1"/>
  <c r="R50" i="20"/>
  <c r="S50" i="20" s="1"/>
  <c r="R51" i="20"/>
  <c r="S51" i="20" s="1"/>
  <c r="R34" i="20"/>
  <c r="S34" i="20" s="1"/>
  <c r="I35" i="20"/>
  <c r="N35" i="20" s="1"/>
  <c r="I36" i="20"/>
  <c r="N36" i="20" s="1"/>
  <c r="I37" i="20"/>
  <c r="N37" i="20" s="1"/>
  <c r="I38" i="20"/>
  <c r="N38" i="20" s="1"/>
  <c r="I39" i="20"/>
  <c r="N39" i="20" s="1"/>
  <c r="I40" i="20"/>
  <c r="L40" i="20" s="1"/>
  <c r="I41" i="20"/>
  <c r="J41" i="20" s="1"/>
  <c r="N42" i="20"/>
  <c r="I43" i="20"/>
  <c r="N43" i="20" s="1"/>
  <c r="I44" i="20"/>
  <c r="N44" i="20" s="1"/>
  <c r="I45" i="20"/>
  <c r="N45" i="20" s="1"/>
  <c r="I46" i="20"/>
  <c r="N46" i="20" s="1"/>
  <c r="I47" i="20"/>
  <c r="N47" i="20" s="1"/>
  <c r="I48" i="20"/>
  <c r="J48" i="20" s="1"/>
  <c r="I49" i="20"/>
  <c r="J49" i="20" s="1"/>
  <c r="I50" i="20"/>
  <c r="N50" i="20" s="1"/>
  <c r="I51" i="20"/>
  <c r="N51" i="20" s="1"/>
  <c r="I34" i="20"/>
  <c r="J34" i="20" s="1"/>
  <c r="H51" i="20"/>
  <c r="H50" i="20"/>
  <c r="H49" i="20"/>
  <c r="H48" i="20"/>
  <c r="H47" i="20"/>
  <c r="H46" i="20"/>
  <c r="H45" i="20"/>
  <c r="H44" i="20"/>
  <c r="H43" i="20"/>
  <c r="H42" i="20"/>
  <c r="H41" i="20"/>
  <c r="H40" i="20"/>
  <c r="H39" i="20"/>
  <c r="H38" i="20"/>
  <c r="H37" i="20"/>
  <c r="H36" i="20"/>
  <c r="H35" i="20"/>
  <c r="H2" i="20"/>
  <c r="H34" i="20"/>
  <c r="R10" i="20"/>
  <c r="S10" i="20" s="1"/>
  <c r="R11" i="20"/>
  <c r="S11" i="20" s="1"/>
  <c r="R12" i="20"/>
  <c r="S12" i="20" s="1"/>
  <c r="R13" i="20"/>
  <c r="S13" i="20" s="1"/>
  <c r="R14" i="20"/>
  <c r="S14" i="20" s="1"/>
  <c r="R15" i="20"/>
  <c r="S15" i="20" s="1"/>
  <c r="R16" i="20"/>
  <c r="S16" i="20" s="1"/>
  <c r="R17" i="20"/>
  <c r="S17" i="20" s="1"/>
  <c r="R18" i="20"/>
  <c r="S18" i="20" s="1"/>
  <c r="R19" i="20"/>
  <c r="S19" i="20" s="1"/>
  <c r="R20" i="20"/>
  <c r="S20" i="20" s="1"/>
  <c r="R21" i="20"/>
  <c r="S21" i="20" s="1"/>
  <c r="R22" i="20"/>
  <c r="S22" i="20" s="1"/>
  <c r="R23" i="20"/>
  <c r="S23" i="20" s="1"/>
  <c r="R24" i="20"/>
  <c r="S24" i="20" s="1"/>
  <c r="R25" i="20"/>
  <c r="S25" i="20" s="1"/>
  <c r="R26" i="20"/>
  <c r="S26" i="20" s="1"/>
  <c r="R27" i="20"/>
  <c r="S27" i="20" s="1"/>
  <c r="R28" i="20"/>
  <c r="S28" i="20" s="1"/>
  <c r="R29" i="20"/>
  <c r="S29" i="20" s="1"/>
  <c r="R30" i="20"/>
  <c r="S30" i="20" s="1"/>
  <c r="R31" i="20"/>
  <c r="S31" i="20" s="1"/>
  <c r="R32" i="20"/>
  <c r="S32" i="20" s="1"/>
  <c r="R33" i="20"/>
  <c r="S33" i="20" s="1"/>
  <c r="R9" i="20"/>
  <c r="S9" i="20" s="1"/>
  <c r="I10" i="20"/>
  <c r="N10" i="20" s="1"/>
  <c r="I11" i="20"/>
  <c r="J11" i="20" s="1"/>
  <c r="I12" i="20"/>
  <c r="N12" i="20" s="1"/>
  <c r="I13" i="20"/>
  <c r="L13" i="20" s="1"/>
  <c r="I14" i="20"/>
  <c r="N14" i="20" s="1"/>
  <c r="I15" i="20"/>
  <c r="L15" i="20" s="1"/>
  <c r="I16" i="20"/>
  <c r="N16" i="20" s="1"/>
  <c r="I17" i="20"/>
  <c r="L17" i="20" s="1"/>
  <c r="I18" i="20"/>
  <c r="N18" i="20" s="1"/>
  <c r="I19" i="20"/>
  <c r="J19" i="20" s="1"/>
  <c r="I20" i="20"/>
  <c r="N20" i="20" s="1"/>
  <c r="I21" i="20"/>
  <c r="N21" i="20" s="1"/>
  <c r="I22" i="20"/>
  <c r="N22" i="20" s="1"/>
  <c r="N23" i="20"/>
  <c r="I24" i="20"/>
  <c r="N24" i="20" s="1"/>
  <c r="I25" i="20"/>
  <c r="N25" i="20" s="1"/>
  <c r="I26" i="20"/>
  <c r="N26" i="20" s="1"/>
  <c r="I27" i="20"/>
  <c r="J27" i="20" s="1"/>
  <c r="I28" i="20"/>
  <c r="N28" i="20" s="1"/>
  <c r="I29" i="20"/>
  <c r="L29" i="20" s="1"/>
  <c r="I30" i="20"/>
  <c r="N30" i="20" s="1"/>
  <c r="I31" i="20"/>
  <c r="L31" i="20" s="1"/>
  <c r="I32" i="20"/>
  <c r="N32" i="20" s="1"/>
  <c r="I33" i="20"/>
  <c r="L33" i="20" s="1"/>
  <c r="I9" i="20"/>
  <c r="N9" i="20" s="1"/>
  <c r="H30" i="20"/>
  <c r="H31" i="20"/>
  <c r="H32" i="20"/>
  <c r="H33" i="20"/>
  <c r="H10" i="20"/>
  <c r="H11" i="20"/>
  <c r="H12" i="20"/>
  <c r="H13" i="20"/>
  <c r="H14" i="20"/>
  <c r="H15" i="20"/>
  <c r="H16" i="20"/>
  <c r="H17" i="20"/>
  <c r="H18" i="20"/>
  <c r="H19" i="20"/>
  <c r="H20" i="20"/>
  <c r="H21" i="20"/>
  <c r="H22" i="20"/>
  <c r="H23" i="20"/>
  <c r="H24" i="20"/>
  <c r="H25" i="20"/>
  <c r="H26" i="20"/>
  <c r="H27" i="20"/>
  <c r="H28" i="20"/>
  <c r="H29" i="20"/>
  <c r="H9" i="20"/>
  <c r="R5" i="20"/>
  <c r="S5" i="20" s="1"/>
  <c r="R6" i="20"/>
  <c r="S6" i="20" s="1"/>
  <c r="R7" i="20"/>
  <c r="S7" i="20" s="1"/>
  <c r="R8" i="20"/>
  <c r="S8" i="20" s="1"/>
  <c r="I6" i="20"/>
  <c r="L6" i="20" s="1"/>
  <c r="I7" i="20"/>
  <c r="N7" i="20" s="1"/>
  <c r="I8" i="20"/>
  <c r="L8" i="20" s="1"/>
  <c r="I5" i="20"/>
  <c r="L5" i="20" s="1"/>
  <c r="H6" i="20"/>
  <c r="H7" i="20"/>
  <c r="H8" i="20"/>
  <c r="H5" i="20"/>
  <c r="R3" i="20"/>
  <c r="S3" i="20" s="1"/>
  <c r="R4" i="20"/>
  <c r="S4" i="20" s="1"/>
  <c r="R2" i="20"/>
  <c r="S2" i="20" s="1"/>
  <c r="I3" i="20"/>
  <c r="N3" i="20" s="1"/>
  <c r="I4" i="20"/>
  <c r="J4" i="20" s="1"/>
  <c r="I2" i="20"/>
  <c r="N2" i="20" s="1"/>
  <c r="H3" i="20"/>
  <c r="H4" i="20"/>
  <c r="BQ4" i="14"/>
  <c r="AY4" i="14"/>
  <c r="AM4" i="14"/>
  <c r="AF4" i="14"/>
  <c r="U175" i="19"/>
  <c r="U171" i="19"/>
  <c r="U131" i="19"/>
  <c r="U54" i="19"/>
  <c r="U38" i="19"/>
  <c r="U17" i="19"/>
  <c r="R55" i="19"/>
  <c r="S55" i="19" s="1"/>
  <c r="R176" i="19"/>
  <c r="S176" i="19" s="1"/>
  <c r="R177" i="19"/>
  <c r="S177" i="19" s="1"/>
  <c r="R178" i="19"/>
  <c r="S178" i="19" s="1"/>
  <c r="R179" i="19"/>
  <c r="S179" i="19" s="1"/>
  <c r="R180" i="19"/>
  <c r="S180" i="19" s="1"/>
  <c r="R175" i="19"/>
  <c r="S175" i="19" s="1"/>
  <c r="I179" i="19"/>
  <c r="L179" i="19" s="1"/>
  <c r="I177" i="19"/>
  <c r="N177" i="19" s="1"/>
  <c r="I176" i="19"/>
  <c r="I180" i="19"/>
  <c r="I178" i="19"/>
  <c r="I175" i="19"/>
  <c r="N175" i="19" s="1"/>
  <c r="R172" i="19"/>
  <c r="S172" i="19" s="1"/>
  <c r="R173" i="19"/>
  <c r="S173" i="19" s="1"/>
  <c r="R174" i="19"/>
  <c r="S174" i="19" s="1"/>
  <c r="R171" i="19"/>
  <c r="S171" i="19" s="1"/>
  <c r="I172" i="19"/>
  <c r="N172" i="19" s="1"/>
  <c r="I173" i="19"/>
  <c r="N173" i="19" s="1"/>
  <c r="I174" i="19"/>
  <c r="N174" i="19" s="1"/>
  <c r="I171" i="19"/>
  <c r="N171" i="19" s="1"/>
  <c r="H172" i="19"/>
  <c r="H173" i="19"/>
  <c r="H174" i="19"/>
  <c r="H171" i="19"/>
  <c r="R134" i="19"/>
  <c r="S134" i="19" s="1"/>
  <c r="R135" i="19"/>
  <c r="S135" i="19" s="1"/>
  <c r="R136" i="19"/>
  <c r="S136" i="19" s="1"/>
  <c r="R137" i="19"/>
  <c r="S137" i="19" s="1"/>
  <c r="R138" i="19"/>
  <c r="S138" i="19" s="1"/>
  <c r="R139" i="19"/>
  <c r="S139" i="19" s="1"/>
  <c r="R140" i="19"/>
  <c r="S140" i="19" s="1"/>
  <c r="R141" i="19"/>
  <c r="S141" i="19" s="1"/>
  <c r="R142" i="19"/>
  <c r="S142" i="19" s="1"/>
  <c r="R143" i="19"/>
  <c r="S143" i="19" s="1"/>
  <c r="R144" i="19"/>
  <c r="S144" i="19" s="1"/>
  <c r="R145" i="19"/>
  <c r="S145" i="19" s="1"/>
  <c r="R146" i="19"/>
  <c r="S146" i="19" s="1"/>
  <c r="R147" i="19"/>
  <c r="S147" i="19" s="1"/>
  <c r="R148" i="19"/>
  <c r="S148" i="19" s="1"/>
  <c r="R149" i="19"/>
  <c r="S149" i="19" s="1"/>
  <c r="R150" i="19"/>
  <c r="S150" i="19" s="1"/>
  <c r="R151" i="19"/>
  <c r="S151" i="19" s="1"/>
  <c r="R152" i="19"/>
  <c r="S152" i="19" s="1"/>
  <c r="R153" i="19"/>
  <c r="S153" i="19" s="1"/>
  <c r="R154" i="19"/>
  <c r="S154" i="19" s="1"/>
  <c r="R155" i="19"/>
  <c r="S155" i="19" s="1"/>
  <c r="R156" i="19"/>
  <c r="S156" i="19" s="1"/>
  <c r="R157" i="19"/>
  <c r="S157" i="19" s="1"/>
  <c r="R158" i="19"/>
  <c r="S158" i="19" s="1"/>
  <c r="R159" i="19"/>
  <c r="S159" i="19" s="1"/>
  <c r="R160" i="19"/>
  <c r="S160" i="19" s="1"/>
  <c r="R161" i="19"/>
  <c r="S161" i="19" s="1"/>
  <c r="R162" i="19"/>
  <c r="S162" i="19" s="1"/>
  <c r="R163" i="19"/>
  <c r="S163" i="19" s="1"/>
  <c r="R164" i="19"/>
  <c r="S164" i="19" s="1"/>
  <c r="R165" i="19"/>
  <c r="S165" i="19" s="1"/>
  <c r="R166" i="19"/>
  <c r="S166" i="19" s="1"/>
  <c r="R167" i="19"/>
  <c r="S167" i="19" s="1"/>
  <c r="R168" i="19"/>
  <c r="S168" i="19" s="1"/>
  <c r="R169" i="19"/>
  <c r="S169" i="19" s="1"/>
  <c r="R170" i="19"/>
  <c r="S170" i="19" s="1"/>
  <c r="R132" i="19"/>
  <c r="S132" i="19" s="1"/>
  <c r="R133" i="19"/>
  <c r="S133" i="19" s="1"/>
  <c r="R131" i="19"/>
  <c r="I168" i="19"/>
  <c r="I169" i="19"/>
  <c r="I170" i="19"/>
  <c r="I167" i="19"/>
  <c r="N167" i="19" s="1"/>
  <c r="I164" i="19"/>
  <c r="I165" i="19"/>
  <c r="I166" i="19"/>
  <c r="I163" i="19"/>
  <c r="L163" i="19" s="1"/>
  <c r="I160" i="19"/>
  <c r="I161" i="19"/>
  <c r="I162" i="19"/>
  <c r="I159" i="19"/>
  <c r="N159" i="19" s="1"/>
  <c r="I156" i="19"/>
  <c r="I157" i="19"/>
  <c r="I158" i="19"/>
  <c r="I155" i="19"/>
  <c r="L155" i="19" s="1"/>
  <c r="N151" i="19"/>
  <c r="I148" i="19"/>
  <c r="I149" i="19"/>
  <c r="I150" i="19"/>
  <c r="I147" i="19"/>
  <c r="L147" i="19" s="1"/>
  <c r="I144" i="19"/>
  <c r="I145" i="19"/>
  <c r="I146" i="19"/>
  <c r="I143" i="19"/>
  <c r="N143" i="19" s="1"/>
  <c r="I140" i="19"/>
  <c r="I141" i="19"/>
  <c r="I142" i="19"/>
  <c r="I139" i="19"/>
  <c r="L139" i="19" s="1"/>
  <c r="I136" i="19"/>
  <c r="I137" i="19"/>
  <c r="I138" i="19"/>
  <c r="I135" i="19"/>
  <c r="L135" i="19" s="1"/>
  <c r="I134" i="19"/>
  <c r="I133" i="19"/>
  <c r="L133" i="19" s="1"/>
  <c r="I131" i="19"/>
  <c r="N131" i="19" s="1"/>
  <c r="I132" i="19"/>
  <c r="R58" i="19"/>
  <c r="S58" i="19" s="1"/>
  <c r="R59" i="19"/>
  <c r="S59" i="19" s="1"/>
  <c r="R60" i="19"/>
  <c r="S60" i="19" s="1"/>
  <c r="R61" i="19"/>
  <c r="S61" i="19" s="1"/>
  <c r="R62" i="19"/>
  <c r="S62" i="19" s="1"/>
  <c r="R63" i="19"/>
  <c r="S63" i="19" s="1"/>
  <c r="R64" i="19"/>
  <c r="S64" i="19" s="1"/>
  <c r="R65" i="19"/>
  <c r="S65" i="19" s="1"/>
  <c r="R66" i="19"/>
  <c r="S66" i="19" s="1"/>
  <c r="R67" i="19"/>
  <c r="S67" i="19" s="1"/>
  <c r="R68" i="19"/>
  <c r="S68" i="19" s="1"/>
  <c r="R69" i="19"/>
  <c r="S69" i="19" s="1"/>
  <c r="R70" i="19"/>
  <c r="S70" i="19" s="1"/>
  <c r="R71" i="19"/>
  <c r="S71" i="19" s="1"/>
  <c r="R72" i="19"/>
  <c r="S72" i="19" s="1"/>
  <c r="R73" i="19"/>
  <c r="S73" i="19" s="1"/>
  <c r="R74" i="19"/>
  <c r="S74" i="19" s="1"/>
  <c r="R75" i="19"/>
  <c r="S75" i="19" s="1"/>
  <c r="R76" i="19"/>
  <c r="S76" i="19" s="1"/>
  <c r="R77" i="19"/>
  <c r="S77" i="19" s="1"/>
  <c r="R78" i="19"/>
  <c r="S78" i="19" s="1"/>
  <c r="R79" i="19"/>
  <c r="S79" i="19" s="1"/>
  <c r="R80" i="19"/>
  <c r="S80" i="19" s="1"/>
  <c r="R81" i="19"/>
  <c r="S81" i="19" s="1"/>
  <c r="R82" i="19"/>
  <c r="S82" i="19" s="1"/>
  <c r="R83" i="19"/>
  <c r="S83" i="19" s="1"/>
  <c r="R84" i="19"/>
  <c r="S84" i="19" s="1"/>
  <c r="R85" i="19"/>
  <c r="S85" i="19" s="1"/>
  <c r="R86" i="19"/>
  <c r="S86" i="19" s="1"/>
  <c r="R87" i="19"/>
  <c r="S87" i="19" s="1"/>
  <c r="R88" i="19"/>
  <c r="S88" i="19" s="1"/>
  <c r="T88" i="19" s="1"/>
  <c r="R89" i="19"/>
  <c r="S89" i="19" s="1"/>
  <c r="R90" i="19"/>
  <c r="S90" i="19" s="1"/>
  <c r="R91" i="19"/>
  <c r="S91" i="19" s="1"/>
  <c r="R92" i="19"/>
  <c r="S92" i="19" s="1"/>
  <c r="R93" i="19"/>
  <c r="S93" i="19" s="1"/>
  <c r="R94" i="19"/>
  <c r="S94" i="19" s="1"/>
  <c r="R95" i="19"/>
  <c r="S95" i="19" s="1"/>
  <c r="R96" i="19"/>
  <c r="S96" i="19" s="1"/>
  <c r="R97" i="19"/>
  <c r="S97" i="19" s="1"/>
  <c r="R98" i="19"/>
  <c r="S98" i="19" s="1"/>
  <c r="R99" i="19"/>
  <c r="S99" i="19" s="1"/>
  <c r="R100" i="19"/>
  <c r="S100" i="19" s="1"/>
  <c r="R101" i="19"/>
  <c r="S101" i="19" s="1"/>
  <c r="R102" i="19"/>
  <c r="S102" i="19" s="1"/>
  <c r="R103" i="19"/>
  <c r="S103" i="19" s="1"/>
  <c r="R104" i="19"/>
  <c r="S104" i="19" s="1"/>
  <c r="R105" i="19"/>
  <c r="S105" i="19" s="1"/>
  <c r="R106" i="19"/>
  <c r="S106" i="19" s="1"/>
  <c r="R107" i="19"/>
  <c r="S107" i="19" s="1"/>
  <c r="R108" i="19"/>
  <c r="S108" i="19" s="1"/>
  <c r="R109" i="19"/>
  <c r="S109" i="19" s="1"/>
  <c r="R110" i="19"/>
  <c r="S110" i="19" s="1"/>
  <c r="R111" i="19"/>
  <c r="S111" i="19" s="1"/>
  <c r="R112" i="19"/>
  <c r="S112" i="19" s="1"/>
  <c r="T112" i="19" s="1"/>
  <c r="R113" i="19"/>
  <c r="S113" i="19" s="1"/>
  <c r="R114" i="19"/>
  <c r="S114" i="19" s="1"/>
  <c r="R115" i="19"/>
  <c r="S115" i="19" s="1"/>
  <c r="R116" i="19"/>
  <c r="S116" i="19" s="1"/>
  <c r="R117" i="19"/>
  <c r="S117" i="19" s="1"/>
  <c r="R118" i="19"/>
  <c r="S118" i="19" s="1"/>
  <c r="R119" i="19"/>
  <c r="R120" i="19"/>
  <c r="R121" i="19"/>
  <c r="S121" i="19" s="1"/>
  <c r="T121" i="19" s="1"/>
  <c r="R122" i="19"/>
  <c r="S122" i="19" s="1"/>
  <c r="R123" i="19"/>
  <c r="S123" i="19" s="1"/>
  <c r="R124" i="19"/>
  <c r="S124" i="19" s="1"/>
  <c r="R125" i="19"/>
  <c r="S125" i="19" s="1"/>
  <c r="R126" i="19"/>
  <c r="S126" i="19" s="1"/>
  <c r="R127" i="19"/>
  <c r="R128" i="19"/>
  <c r="R129" i="19"/>
  <c r="R130" i="19"/>
  <c r="S130" i="19" s="1"/>
  <c r="R57" i="19"/>
  <c r="S57" i="19" s="1"/>
  <c r="R56" i="19"/>
  <c r="S56" i="19" s="1"/>
  <c r="I126" i="19"/>
  <c r="I127" i="19"/>
  <c r="I128" i="19"/>
  <c r="I129" i="19"/>
  <c r="I130" i="19"/>
  <c r="I125" i="19"/>
  <c r="L125" i="19" s="1"/>
  <c r="I123" i="19"/>
  <c r="I124" i="19"/>
  <c r="I122" i="19"/>
  <c r="I117" i="19"/>
  <c r="I118" i="19"/>
  <c r="I119" i="19"/>
  <c r="I120" i="19"/>
  <c r="I121" i="19"/>
  <c r="I116" i="19"/>
  <c r="L116" i="19" s="1"/>
  <c r="I115" i="19"/>
  <c r="I114" i="19"/>
  <c r="N114" i="19" s="1"/>
  <c r="I109" i="19"/>
  <c r="I110" i="19"/>
  <c r="I111" i="19"/>
  <c r="I112" i="19"/>
  <c r="I113" i="19"/>
  <c r="I108" i="19"/>
  <c r="L108" i="19" s="1"/>
  <c r="I107" i="19"/>
  <c r="I106" i="19"/>
  <c r="N106" i="19" s="1"/>
  <c r="I101" i="19"/>
  <c r="I102" i="19"/>
  <c r="I103" i="19"/>
  <c r="I104" i="19"/>
  <c r="I105" i="19"/>
  <c r="I100" i="19"/>
  <c r="L100" i="19" s="1"/>
  <c r="I95" i="19"/>
  <c r="I96" i="19"/>
  <c r="I97" i="19"/>
  <c r="I98" i="19"/>
  <c r="I99" i="19"/>
  <c r="I94" i="19"/>
  <c r="L94" i="19" s="1"/>
  <c r="I89" i="19"/>
  <c r="I90" i="19"/>
  <c r="I91" i="19"/>
  <c r="I92" i="19"/>
  <c r="I93" i="19"/>
  <c r="I88" i="19"/>
  <c r="N88" i="19" s="1"/>
  <c r="I83" i="19"/>
  <c r="I84" i="19"/>
  <c r="I85" i="19"/>
  <c r="I86" i="19"/>
  <c r="I87" i="19"/>
  <c r="I82" i="19"/>
  <c r="N82" i="19" s="1"/>
  <c r="I77" i="19"/>
  <c r="I78" i="19"/>
  <c r="I79" i="19"/>
  <c r="I80" i="19"/>
  <c r="I81" i="19"/>
  <c r="I76" i="19"/>
  <c r="L76" i="19" s="1"/>
  <c r="I71" i="19"/>
  <c r="I72" i="19"/>
  <c r="I73" i="19"/>
  <c r="I74" i="19"/>
  <c r="I75" i="19"/>
  <c r="I70" i="19"/>
  <c r="L70" i="19" s="1"/>
  <c r="I65" i="19"/>
  <c r="I66" i="19"/>
  <c r="I67" i="19"/>
  <c r="I68" i="19"/>
  <c r="I69" i="19"/>
  <c r="I64" i="19"/>
  <c r="N64" i="19" s="1"/>
  <c r="I60" i="19"/>
  <c r="L60" i="19" s="1"/>
  <c r="I61" i="19"/>
  <c r="I62" i="19"/>
  <c r="I63" i="19"/>
  <c r="I55" i="19"/>
  <c r="I56" i="19"/>
  <c r="I57" i="19"/>
  <c r="I58" i="19"/>
  <c r="I59" i="19"/>
  <c r="I54" i="19"/>
  <c r="N54" i="19" s="1"/>
  <c r="R39" i="19"/>
  <c r="S39" i="19" s="1"/>
  <c r="R40" i="19"/>
  <c r="S40" i="19" s="1"/>
  <c r="R41" i="19"/>
  <c r="S41" i="19" s="1"/>
  <c r="R42" i="19"/>
  <c r="S42" i="19" s="1"/>
  <c r="R43" i="19"/>
  <c r="S43" i="19" s="1"/>
  <c r="R44" i="19"/>
  <c r="S44" i="19" s="1"/>
  <c r="R45" i="19"/>
  <c r="S45" i="19" s="1"/>
  <c r="R46" i="19"/>
  <c r="S46" i="19" s="1"/>
  <c r="R47" i="19"/>
  <c r="S47" i="19" s="1"/>
  <c r="R48" i="19"/>
  <c r="R49" i="19"/>
  <c r="S49" i="19" s="1"/>
  <c r="R50" i="19"/>
  <c r="S50" i="19" s="1"/>
  <c r="R51" i="19"/>
  <c r="S51" i="19" s="1"/>
  <c r="R52" i="19"/>
  <c r="S52" i="19" s="1"/>
  <c r="R53" i="19"/>
  <c r="S53" i="19" s="1"/>
  <c r="R54" i="19"/>
  <c r="S54" i="19" s="1"/>
  <c r="R38" i="19"/>
  <c r="S38" i="19" s="1"/>
  <c r="I39" i="19"/>
  <c r="N39" i="19" s="1"/>
  <c r="I40" i="19"/>
  <c r="N40" i="19" s="1"/>
  <c r="I41" i="19"/>
  <c r="N41" i="19" s="1"/>
  <c r="I42" i="19"/>
  <c r="L42" i="19" s="1"/>
  <c r="I43" i="19"/>
  <c r="N43" i="19" s="1"/>
  <c r="I44" i="19"/>
  <c r="N44" i="19" s="1"/>
  <c r="I45" i="19"/>
  <c r="N45" i="19" s="1"/>
  <c r="N46" i="19"/>
  <c r="I47" i="19"/>
  <c r="N47" i="19" s="1"/>
  <c r="I48" i="19"/>
  <c r="N48" i="19" s="1"/>
  <c r="I49" i="19"/>
  <c r="N49" i="19" s="1"/>
  <c r="I50" i="19"/>
  <c r="N50" i="19" s="1"/>
  <c r="I51" i="19"/>
  <c r="N51" i="19" s="1"/>
  <c r="I52" i="19"/>
  <c r="N52" i="19" s="1"/>
  <c r="I53" i="19"/>
  <c r="N53" i="19" s="1"/>
  <c r="I38" i="19"/>
  <c r="L38" i="19" s="1"/>
  <c r="H39" i="19"/>
  <c r="H40" i="19"/>
  <c r="H41" i="19"/>
  <c r="H42" i="19"/>
  <c r="H43" i="19"/>
  <c r="H44" i="19"/>
  <c r="H45" i="19"/>
  <c r="H46" i="19"/>
  <c r="H47" i="19"/>
  <c r="H48" i="19"/>
  <c r="H49" i="19"/>
  <c r="H50" i="19"/>
  <c r="H51" i="19"/>
  <c r="H52" i="19"/>
  <c r="H53" i="19"/>
  <c r="H38" i="19"/>
  <c r="R23" i="19"/>
  <c r="S23" i="19" s="1"/>
  <c r="R24" i="19"/>
  <c r="S24" i="19" s="1"/>
  <c r="R25" i="19"/>
  <c r="S25" i="19" s="1"/>
  <c r="R26" i="19"/>
  <c r="S26" i="19" s="1"/>
  <c r="R27" i="19"/>
  <c r="S27" i="19" s="1"/>
  <c r="R28" i="19"/>
  <c r="S28" i="19" s="1"/>
  <c r="R29" i="19"/>
  <c r="S29" i="19" s="1"/>
  <c r="R30" i="19"/>
  <c r="S30" i="19" s="1"/>
  <c r="R31" i="19"/>
  <c r="S31" i="19" s="1"/>
  <c r="R32" i="19"/>
  <c r="S32" i="19" s="1"/>
  <c r="R33" i="19"/>
  <c r="S33" i="19" s="1"/>
  <c r="R34" i="19"/>
  <c r="S34" i="19" s="1"/>
  <c r="R35" i="19"/>
  <c r="S35" i="19" s="1"/>
  <c r="R36" i="19"/>
  <c r="S36" i="19" s="1"/>
  <c r="R37" i="19"/>
  <c r="S37" i="19" s="1"/>
  <c r="R22" i="19"/>
  <c r="S22" i="19" s="1"/>
  <c r="I23" i="19"/>
  <c r="N23" i="19" s="1"/>
  <c r="I24" i="19"/>
  <c r="L24" i="19" s="1"/>
  <c r="I25" i="19"/>
  <c r="N25" i="19" s="1"/>
  <c r="I26" i="19"/>
  <c r="N26" i="19" s="1"/>
  <c r="I27" i="19"/>
  <c r="N27" i="19" s="1"/>
  <c r="I28" i="19"/>
  <c r="N28" i="19" s="1"/>
  <c r="I29" i="19"/>
  <c r="N29" i="19" s="1"/>
  <c r="N30" i="19"/>
  <c r="I31" i="19"/>
  <c r="N31" i="19" s="1"/>
  <c r="I32" i="19"/>
  <c r="L32" i="19" s="1"/>
  <c r="I33" i="19"/>
  <c r="N33" i="19" s="1"/>
  <c r="I34" i="19"/>
  <c r="N34" i="19" s="1"/>
  <c r="I35" i="19"/>
  <c r="N35" i="19" s="1"/>
  <c r="I36" i="19"/>
  <c r="N36" i="19" s="1"/>
  <c r="I37" i="19"/>
  <c r="N37" i="19" s="1"/>
  <c r="I22" i="19"/>
  <c r="N22" i="19" s="1"/>
  <c r="H23" i="19"/>
  <c r="H24" i="19"/>
  <c r="H25" i="19"/>
  <c r="H26" i="19"/>
  <c r="H27" i="19"/>
  <c r="H28" i="19"/>
  <c r="H29" i="19"/>
  <c r="H30" i="19"/>
  <c r="H31" i="19"/>
  <c r="H32" i="19"/>
  <c r="H33" i="19"/>
  <c r="H34" i="19"/>
  <c r="H35" i="19"/>
  <c r="H36" i="19"/>
  <c r="H37" i="19"/>
  <c r="H22" i="19"/>
  <c r="R17" i="19"/>
  <c r="S17" i="19" s="1"/>
  <c r="R18" i="19"/>
  <c r="S18" i="19" s="1"/>
  <c r="R19" i="19"/>
  <c r="S19" i="19" s="1"/>
  <c r="R20" i="19"/>
  <c r="S20" i="19" s="1"/>
  <c r="R21" i="19"/>
  <c r="S21" i="19" s="1"/>
  <c r="R3" i="19"/>
  <c r="S3" i="19" s="1"/>
  <c r="R4" i="19"/>
  <c r="S4" i="19" s="1"/>
  <c r="R5" i="19"/>
  <c r="S5" i="19" s="1"/>
  <c r="R6" i="19"/>
  <c r="S6" i="19" s="1"/>
  <c r="R7" i="19"/>
  <c r="S7" i="19" s="1"/>
  <c r="R8" i="19"/>
  <c r="S8" i="19" s="1"/>
  <c r="R9" i="19"/>
  <c r="S9" i="19" s="1"/>
  <c r="R10" i="19"/>
  <c r="S10" i="19" s="1"/>
  <c r="R11" i="19"/>
  <c r="S11" i="19" s="1"/>
  <c r="R12" i="19"/>
  <c r="S12" i="19" s="1"/>
  <c r="R13" i="19"/>
  <c r="S13" i="19" s="1"/>
  <c r="R14" i="19"/>
  <c r="S14" i="19" s="1"/>
  <c r="R15" i="19"/>
  <c r="S15" i="19" s="1"/>
  <c r="R16" i="19"/>
  <c r="S16" i="19" s="1"/>
  <c r="R2" i="19"/>
  <c r="S2" i="19" s="1"/>
  <c r="I18" i="19"/>
  <c r="L18" i="19" s="1"/>
  <c r="I19" i="19"/>
  <c r="L19" i="19" s="1"/>
  <c r="I20" i="19"/>
  <c r="L20" i="19" s="1"/>
  <c r="I21" i="19"/>
  <c r="N21" i="19" s="1"/>
  <c r="I17" i="19"/>
  <c r="L17" i="19" s="1"/>
  <c r="H18" i="19"/>
  <c r="H19" i="19"/>
  <c r="H20" i="19"/>
  <c r="H21" i="19"/>
  <c r="H17" i="19"/>
  <c r="I9" i="19"/>
  <c r="J9" i="19" s="1"/>
  <c r="I10" i="19"/>
  <c r="J10" i="19" s="1"/>
  <c r="I11" i="19"/>
  <c r="N11" i="19" s="1"/>
  <c r="I12" i="19"/>
  <c r="J12" i="19" s="1"/>
  <c r="I13" i="19"/>
  <c r="L13" i="19" s="1"/>
  <c r="I14" i="19"/>
  <c r="J14" i="19" s="1"/>
  <c r="I15" i="19"/>
  <c r="L15" i="19" s="1"/>
  <c r="I16" i="19"/>
  <c r="N16" i="19" s="1"/>
  <c r="I8" i="19"/>
  <c r="N8" i="19" s="1"/>
  <c r="H9" i="19"/>
  <c r="H10" i="19"/>
  <c r="H11" i="19"/>
  <c r="H12" i="19"/>
  <c r="H13" i="19"/>
  <c r="H14" i="19"/>
  <c r="H15" i="19"/>
  <c r="H16" i="19"/>
  <c r="H8" i="19"/>
  <c r="I3" i="19"/>
  <c r="N3" i="19" s="1"/>
  <c r="L4" i="19"/>
  <c r="I5" i="19"/>
  <c r="L5" i="19" s="1"/>
  <c r="I6" i="19"/>
  <c r="J6" i="19" s="1"/>
  <c r="I7" i="19"/>
  <c r="J7" i="19" s="1"/>
  <c r="I2" i="19"/>
  <c r="J2" i="19" s="1"/>
  <c r="H6" i="19"/>
  <c r="H7" i="19"/>
  <c r="H3" i="19"/>
  <c r="H4" i="19"/>
  <c r="H5" i="19"/>
  <c r="H2" i="19"/>
  <c r="T167" i="19" l="1"/>
  <c r="L159" i="19"/>
  <c r="T113" i="19"/>
  <c r="T105" i="19"/>
  <c r="L167" i="19"/>
  <c r="L143" i="19"/>
  <c r="T64" i="19"/>
  <c r="N125" i="19"/>
  <c r="T173" i="19"/>
  <c r="T99" i="19"/>
  <c r="T175" i="19"/>
  <c r="T159" i="19"/>
  <c r="T151" i="19"/>
  <c r="T143" i="19"/>
  <c r="T135" i="19"/>
  <c r="T179" i="19"/>
  <c r="X175" i="19" s="1"/>
  <c r="N135" i="19"/>
  <c r="T177" i="19"/>
  <c r="T57" i="19"/>
  <c r="T97" i="19"/>
  <c r="T89" i="19"/>
  <c r="T81" i="19"/>
  <c r="T73" i="19"/>
  <c r="T65" i="19"/>
  <c r="W171" i="19"/>
  <c r="T104" i="19"/>
  <c r="T96" i="19"/>
  <c r="T80" i="19"/>
  <c r="T72" i="19"/>
  <c r="T66" i="19"/>
  <c r="T111" i="19"/>
  <c r="T103" i="19"/>
  <c r="T79" i="19"/>
  <c r="T178" i="19"/>
  <c r="N20" i="19"/>
  <c r="T117" i="19"/>
  <c r="T109" i="19"/>
  <c r="T101" i="19"/>
  <c r="T93" i="19"/>
  <c r="T85" i="19"/>
  <c r="L114" i="19"/>
  <c r="T133" i="19"/>
  <c r="T83" i="19"/>
  <c r="T75" i="19"/>
  <c r="T114" i="19"/>
  <c r="T106" i="19"/>
  <c r="T82" i="19"/>
  <c r="L122" i="19"/>
  <c r="N147" i="19"/>
  <c r="T168" i="19"/>
  <c r="T160" i="19"/>
  <c r="T152" i="19"/>
  <c r="T144" i="19"/>
  <c r="T136" i="19"/>
  <c r="T174" i="19"/>
  <c r="T58" i="19"/>
  <c r="L106" i="19"/>
  <c r="T95" i="19"/>
  <c r="T87" i="19"/>
  <c r="T71" i="19"/>
  <c r="T63" i="19"/>
  <c r="T166" i="19"/>
  <c r="T158" i="19"/>
  <c r="T150" i="19"/>
  <c r="T142" i="19"/>
  <c r="T134" i="19"/>
  <c r="T172" i="19"/>
  <c r="T176" i="19"/>
  <c r="N139" i="19"/>
  <c r="L82" i="19"/>
  <c r="T110" i="19"/>
  <c r="T102" i="19"/>
  <c r="T94" i="19"/>
  <c r="T86" i="19"/>
  <c r="T78" i="19"/>
  <c r="T70" i="19"/>
  <c r="T62" i="19"/>
  <c r="L151" i="19"/>
  <c r="T165" i="19"/>
  <c r="T157" i="19"/>
  <c r="T149" i="19"/>
  <c r="T141" i="19"/>
  <c r="L171" i="19"/>
  <c r="T77" i="19"/>
  <c r="T69" i="19"/>
  <c r="T61" i="19"/>
  <c r="T164" i="19"/>
  <c r="T156" i="19"/>
  <c r="T148" i="19"/>
  <c r="T140" i="19"/>
  <c r="L174" i="19"/>
  <c r="N94" i="19"/>
  <c r="T116" i="19"/>
  <c r="T108" i="19"/>
  <c r="T100" i="19"/>
  <c r="T92" i="19"/>
  <c r="T84" i="19"/>
  <c r="T76" i="19"/>
  <c r="T68" i="19"/>
  <c r="T60" i="19"/>
  <c r="L131" i="19"/>
  <c r="T132" i="19"/>
  <c r="T163" i="19"/>
  <c r="T155" i="19"/>
  <c r="T147" i="19"/>
  <c r="T139" i="19"/>
  <c r="L173" i="19"/>
  <c r="N70" i="19"/>
  <c r="T115" i="19"/>
  <c r="T107" i="19"/>
  <c r="T91" i="19"/>
  <c r="T67" i="19"/>
  <c r="T59" i="19"/>
  <c r="N163" i="19"/>
  <c r="T170" i="19"/>
  <c r="T162" i="19"/>
  <c r="T154" i="19"/>
  <c r="T146" i="19"/>
  <c r="T138" i="19"/>
  <c r="L172" i="19"/>
  <c r="T180" i="19"/>
  <c r="T56" i="19"/>
  <c r="T98" i="19"/>
  <c r="T90" i="19"/>
  <c r="T74" i="19"/>
  <c r="N155" i="19"/>
  <c r="T169" i="19"/>
  <c r="T161" i="19"/>
  <c r="T153" i="19"/>
  <c r="T145" i="19"/>
  <c r="T137" i="19"/>
  <c r="T55" i="19"/>
  <c r="N365" i="20"/>
  <c r="T394" i="20"/>
  <c r="T400" i="20"/>
  <c r="T304" i="20"/>
  <c r="T294" i="20"/>
  <c r="T284" i="20"/>
  <c r="T388" i="20"/>
  <c r="T404" i="20"/>
  <c r="L398" i="20"/>
  <c r="T392" i="20"/>
  <c r="N395" i="20"/>
  <c r="T382" i="20"/>
  <c r="T409" i="20"/>
  <c r="T406" i="20"/>
  <c r="T403" i="20"/>
  <c r="T397" i="20"/>
  <c r="T391" i="20"/>
  <c r="T385" i="20"/>
  <c r="L285" i="20"/>
  <c r="T292" i="20"/>
  <c r="N407" i="20"/>
  <c r="T401" i="20"/>
  <c r="T389" i="20"/>
  <c r="T266" i="20"/>
  <c r="N355" i="20"/>
  <c r="T398" i="20"/>
  <c r="T386" i="20"/>
  <c r="L345" i="20"/>
  <c r="N335" i="20"/>
  <c r="L382" i="20"/>
  <c r="L386" i="20"/>
  <c r="T407" i="20"/>
  <c r="T395" i="20"/>
  <c r="L325" i="20"/>
  <c r="L404" i="20"/>
  <c r="L305" i="20"/>
  <c r="L295" i="20"/>
  <c r="L392" i="20"/>
  <c r="T277" i="20"/>
  <c r="T275" i="20"/>
  <c r="T303" i="20"/>
  <c r="T293" i="20"/>
  <c r="T283" i="20"/>
  <c r="L381" i="20"/>
  <c r="T269" i="20"/>
  <c r="T253" i="20"/>
  <c r="T245" i="20"/>
  <c r="T274" i="20"/>
  <c r="T302" i="20"/>
  <c r="T282" i="20"/>
  <c r="L380" i="20"/>
  <c r="T251" i="20"/>
  <c r="T187" i="20"/>
  <c r="T155" i="20"/>
  <c r="L315" i="20"/>
  <c r="T369" i="20"/>
  <c r="T359" i="20"/>
  <c r="L374" i="20"/>
  <c r="N401" i="20"/>
  <c r="N389" i="20"/>
  <c r="T250" i="20"/>
  <c r="T242" i="20"/>
  <c r="T186" i="20"/>
  <c r="T154" i="20"/>
  <c r="L373" i="20"/>
  <c r="L378" i="20"/>
  <c r="T249" i="20"/>
  <c r="T225" i="20"/>
  <c r="T201" i="20"/>
  <c r="T371" i="20"/>
  <c r="T375" i="20"/>
  <c r="T264" i="20"/>
  <c r="T248" i="20"/>
  <c r="T240" i="20"/>
  <c r="T224" i="20"/>
  <c r="T216" i="20"/>
  <c r="T200" i="20"/>
  <c r="T192" i="20"/>
  <c r="T176" i="20"/>
  <c r="T168" i="20"/>
  <c r="T152" i="20"/>
  <c r="T278" i="20"/>
  <c r="T374" i="20"/>
  <c r="T272" i="20"/>
  <c r="T255" i="20"/>
  <c r="T231" i="20"/>
  <c r="T207" i="20"/>
  <c r="T183" i="20"/>
  <c r="T159" i="20"/>
  <c r="T135" i="20"/>
  <c r="L360" i="20"/>
  <c r="L340" i="20"/>
  <c r="L320" i="20"/>
  <c r="L300" i="20"/>
  <c r="L280" i="20"/>
  <c r="T381" i="20"/>
  <c r="T373" i="20"/>
  <c r="T160" i="20"/>
  <c r="T254" i="20"/>
  <c r="T246" i="20"/>
  <c r="T230" i="20"/>
  <c r="T222" i="20"/>
  <c r="T206" i="20"/>
  <c r="T182" i="20"/>
  <c r="T158" i="20"/>
  <c r="T134" i="20"/>
  <c r="T370" i="20"/>
  <c r="T360" i="20"/>
  <c r="T350" i="20"/>
  <c r="T340" i="20"/>
  <c r="T330" i="20"/>
  <c r="T320" i="20"/>
  <c r="T310" i="20"/>
  <c r="T300" i="20"/>
  <c r="T290" i="20"/>
  <c r="T280" i="20"/>
  <c r="T380" i="20"/>
  <c r="T372" i="20"/>
  <c r="T256" i="20"/>
  <c r="T229" i="20"/>
  <c r="T221" i="20"/>
  <c r="T349" i="20"/>
  <c r="T339" i="20"/>
  <c r="T329" i="20"/>
  <c r="T319" i="20"/>
  <c r="T309" i="20"/>
  <c r="T299" i="20"/>
  <c r="T289" i="20"/>
  <c r="T312" i="20"/>
  <c r="T208" i="20"/>
  <c r="T136" i="20"/>
  <c r="T268" i="20"/>
  <c r="T260" i="20"/>
  <c r="T244" i="20"/>
  <c r="T236" i="20"/>
  <c r="T212" i="20"/>
  <c r="T139" i="20"/>
  <c r="L275" i="20"/>
  <c r="T279" i="20"/>
  <c r="T368" i="20"/>
  <c r="T358" i="20"/>
  <c r="T348" i="20"/>
  <c r="T338" i="20"/>
  <c r="T328" i="20"/>
  <c r="T318" i="20"/>
  <c r="T308" i="20"/>
  <c r="T298" i="20"/>
  <c r="T288" i="20"/>
  <c r="L372" i="20"/>
  <c r="T273" i="20"/>
  <c r="T232" i="20"/>
  <c r="T184" i="20"/>
  <c r="T259" i="20"/>
  <c r="T227" i="20"/>
  <c r="T195" i="20"/>
  <c r="T163" i="20"/>
  <c r="L350" i="20"/>
  <c r="L330" i="20"/>
  <c r="L310" i="20"/>
  <c r="L290" i="20"/>
  <c r="N370" i="20"/>
  <c r="T307" i="20"/>
  <c r="T297" i="20"/>
  <c r="T287" i="20"/>
  <c r="L371" i="20"/>
  <c r="T258" i="20"/>
  <c r="T234" i="20"/>
  <c r="T226" i="20"/>
  <c r="T210" i="20"/>
  <c r="T202" i="20"/>
  <c r="T194" i="20"/>
  <c r="T178" i="20"/>
  <c r="T170" i="20"/>
  <c r="T162" i="20"/>
  <c r="T146" i="20"/>
  <c r="T138" i="20"/>
  <c r="T305" i="20"/>
  <c r="T295" i="20"/>
  <c r="T285" i="20"/>
  <c r="N377" i="20"/>
  <c r="T376" i="20"/>
  <c r="T383" i="20"/>
  <c r="T144" i="20"/>
  <c r="T262" i="20"/>
  <c r="T238" i="20"/>
  <c r="T214" i="20"/>
  <c r="T198" i="20"/>
  <c r="T190" i="20"/>
  <c r="T174" i="20"/>
  <c r="T166" i="20"/>
  <c r="T150" i="20"/>
  <c r="T142" i="20"/>
  <c r="T243" i="20"/>
  <c r="T211" i="20"/>
  <c r="T179" i="20"/>
  <c r="T147" i="20"/>
  <c r="N376" i="20"/>
  <c r="T247" i="20"/>
  <c r="T215" i="20"/>
  <c r="T143" i="20"/>
  <c r="T261" i="20"/>
  <c r="T237" i="20"/>
  <c r="T213" i="20"/>
  <c r="T205" i="20"/>
  <c r="T197" i="20"/>
  <c r="T189" i="20"/>
  <c r="T181" i="20"/>
  <c r="T173" i="20"/>
  <c r="T165" i="20"/>
  <c r="T157" i="20"/>
  <c r="T149" i="20"/>
  <c r="T141" i="20"/>
  <c r="T133" i="20"/>
  <c r="T367" i="20"/>
  <c r="T357" i="20"/>
  <c r="T347" i="20"/>
  <c r="T337" i="20"/>
  <c r="T327" i="20"/>
  <c r="L379" i="20"/>
  <c r="N375" i="20"/>
  <c r="T379" i="20"/>
  <c r="T223" i="20"/>
  <c r="T199" i="20"/>
  <c r="T175" i="20"/>
  <c r="T151" i="20"/>
  <c r="T218" i="20"/>
  <c r="T252" i="20"/>
  <c r="T228" i="20"/>
  <c r="T220" i="20"/>
  <c r="T204" i="20"/>
  <c r="T196" i="20"/>
  <c r="T188" i="20"/>
  <c r="T180" i="20"/>
  <c r="T172" i="20"/>
  <c r="T164" i="20"/>
  <c r="T156" i="20"/>
  <c r="T148" i="20"/>
  <c r="T140" i="20"/>
  <c r="T267" i="20"/>
  <c r="T235" i="20"/>
  <c r="T203" i="20"/>
  <c r="T171" i="20"/>
  <c r="T365" i="20"/>
  <c r="T355" i="20"/>
  <c r="T345" i="20"/>
  <c r="T335" i="20"/>
  <c r="T325" i="20"/>
  <c r="T315" i="20"/>
  <c r="T378" i="20"/>
  <c r="L383" i="20"/>
  <c r="T219" i="20"/>
  <c r="T167" i="20"/>
  <c r="T364" i="20"/>
  <c r="T354" i="20"/>
  <c r="T344" i="20"/>
  <c r="T334" i="20"/>
  <c r="T324" i="20"/>
  <c r="T314" i="20"/>
  <c r="T377" i="20"/>
  <c r="T363" i="20"/>
  <c r="T353" i="20"/>
  <c r="T343" i="20"/>
  <c r="T333" i="20"/>
  <c r="T323" i="20"/>
  <c r="T313" i="20"/>
  <c r="T263" i="20"/>
  <c r="T239" i="20"/>
  <c r="T191" i="20"/>
  <c r="T265" i="20"/>
  <c r="T257" i="20"/>
  <c r="T241" i="20"/>
  <c r="T233" i="20"/>
  <c r="T217" i="20"/>
  <c r="T209" i="20"/>
  <c r="T193" i="20"/>
  <c r="T185" i="20"/>
  <c r="T177" i="20"/>
  <c r="T169" i="20"/>
  <c r="T161" i="20"/>
  <c r="T153" i="20"/>
  <c r="T145" i="20"/>
  <c r="T137" i="20"/>
  <c r="T362" i="20"/>
  <c r="T352" i="20"/>
  <c r="T342" i="20"/>
  <c r="T332" i="20"/>
  <c r="T322" i="20"/>
  <c r="L270" i="20"/>
  <c r="T270" i="20"/>
  <c r="N228" i="20"/>
  <c r="T132" i="20"/>
  <c r="L198" i="20"/>
  <c r="L174" i="20"/>
  <c r="N204" i="20"/>
  <c r="L246" i="20"/>
  <c r="L150" i="20"/>
  <c r="N180" i="20"/>
  <c r="L144" i="20"/>
  <c r="L222" i="20"/>
  <c r="N252" i="20"/>
  <c r="N156" i="20"/>
  <c r="L216" i="20"/>
  <c r="L168" i="20"/>
  <c r="N250" i="20"/>
  <c r="N234" i="20"/>
  <c r="N210" i="20"/>
  <c r="N186" i="20"/>
  <c r="N162" i="20"/>
  <c r="N138" i="20"/>
  <c r="N249" i="20"/>
  <c r="N264" i="20"/>
  <c r="N240" i="20"/>
  <c r="N192" i="20"/>
  <c r="L132" i="20"/>
  <c r="L258" i="20"/>
  <c r="T51" i="20"/>
  <c r="J40" i="20"/>
  <c r="J17" i="20"/>
  <c r="J5" i="20"/>
  <c r="T81" i="20"/>
  <c r="N17" i="20"/>
  <c r="J39" i="20"/>
  <c r="T45" i="20"/>
  <c r="T37" i="20"/>
  <c r="N93" i="20"/>
  <c r="J122" i="20"/>
  <c r="T44" i="20"/>
  <c r="T36" i="20"/>
  <c r="N89" i="20"/>
  <c r="L126" i="20"/>
  <c r="T43" i="20"/>
  <c r="T35" i="20"/>
  <c r="T93" i="20"/>
  <c r="T85" i="20"/>
  <c r="N123" i="20"/>
  <c r="J125" i="20"/>
  <c r="T125" i="20"/>
  <c r="T4" i="20"/>
  <c r="T124" i="20"/>
  <c r="J26" i="20"/>
  <c r="T89" i="20"/>
  <c r="T73" i="20"/>
  <c r="T3" i="20"/>
  <c r="J33" i="20"/>
  <c r="N19" i="20"/>
  <c r="T28" i="20"/>
  <c r="T20" i="20"/>
  <c r="T12" i="20"/>
  <c r="N34" i="20"/>
  <c r="N48" i="20"/>
  <c r="L88" i="20"/>
  <c r="T91" i="20"/>
  <c r="T83" i="20"/>
  <c r="T75" i="20"/>
  <c r="J124" i="20"/>
  <c r="T126" i="20"/>
  <c r="J10" i="20"/>
  <c r="J38" i="20"/>
  <c r="T50" i="20"/>
  <c r="T42" i="20"/>
  <c r="N85" i="20"/>
  <c r="L125" i="20"/>
  <c r="T123" i="20"/>
  <c r="L27" i="20"/>
  <c r="L49" i="20"/>
  <c r="T49" i="20"/>
  <c r="T41" i="20"/>
  <c r="J85" i="20"/>
  <c r="N73" i="20"/>
  <c r="T87" i="20"/>
  <c r="T79" i="20"/>
  <c r="T71" i="20"/>
  <c r="L123" i="20"/>
  <c r="T122" i="20"/>
  <c r="T5" i="20"/>
  <c r="L25" i="20"/>
  <c r="T31" i="20"/>
  <c r="T23" i="20"/>
  <c r="T15" i="20"/>
  <c r="L48" i="20"/>
  <c r="T48" i="20"/>
  <c r="J80" i="20"/>
  <c r="N69" i="20"/>
  <c r="J93" i="20"/>
  <c r="N126" i="20"/>
  <c r="T121" i="20"/>
  <c r="L11" i="20"/>
  <c r="T30" i="20"/>
  <c r="T22" i="20"/>
  <c r="L39" i="20"/>
  <c r="T47" i="20"/>
  <c r="T39" i="20"/>
  <c r="J77" i="20"/>
  <c r="T77" i="20"/>
  <c r="T69" i="20"/>
  <c r="T118" i="20"/>
  <c r="T120" i="20"/>
  <c r="N33" i="20"/>
  <c r="N49" i="20"/>
  <c r="J69" i="20"/>
  <c r="T92" i="20"/>
  <c r="T84" i="20"/>
  <c r="T76" i="20"/>
  <c r="T119" i="20"/>
  <c r="T7" i="20"/>
  <c r="J31" i="20"/>
  <c r="J15" i="20"/>
  <c r="T14" i="20"/>
  <c r="L37" i="20"/>
  <c r="T86" i="20"/>
  <c r="T78" i="20"/>
  <c r="T70" i="20"/>
  <c r="T6" i="20"/>
  <c r="J29" i="20"/>
  <c r="J13" i="20"/>
  <c r="L23" i="20"/>
  <c r="N31" i="20"/>
  <c r="N15" i="20"/>
  <c r="T29" i="20"/>
  <c r="T21" i="20"/>
  <c r="T13" i="20"/>
  <c r="T40" i="20"/>
  <c r="J81" i="20"/>
  <c r="L89" i="20"/>
  <c r="N87" i="20"/>
  <c r="L124" i="20"/>
  <c r="J87" i="20"/>
  <c r="N71" i="20"/>
  <c r="N13" i="20"/>
  <c r="J6" i="20"/>
  <c r="J25" i="20"/>
  <c r="L9" i="20"/>
  <c r="L19" i="20"/>
  <c r="N27" i="20"/>
  <c r="N11" i="20"/>
  <c r="T27" i="20"/>
  <c r="T19" i="20"/>
  <c r="T11" i="20"/>
  <c r="L47" i="20"/>
  <c r="N41" i="20"/>
  <c r="T46" i="20"/>
  <c r="T38" i="20"/>
  <c r="N68" i="20"/>
  <c r="J79" i="20"/>
  <c r="L81" i="20"/>
  <c r="J121" i="20"/>
  <c r="L122" i="20"/>
  <c r="N29" i="20"/>
  <c r="L7" i="20"/>
  <c r="V5" i="20" s="1"/>
  <c r="J23" i="20"/>
  <c r="T9" i="20"/>
  <c r="T26" i="20"/>
  <c r="T18" i="20"/>
  <c r="T10" i="20"/>
  <c r="J47" i="20"/>
  <c r="L45" i="20"/>
  <c r="N40" i="20"/>
  <c r="L68" i="20"/>
  <c r="L80" i="20"/>
  <c r="N79" i="20"/>
  <c r="T90" i="20"/>
  <c r="T82" i="20"/>
  <c r="T74" i="20"/>
  <c r="N118" i="20"/>
  <c r="J120" i="20"/>
  <c r="L121" i="20"/>
  <c r="L21" i="20"/>
  <c r="N5" i="20"/>
  <c r="J21" i="20"/>
  <c r="T33" i="20"/>
  <c r="T25" i="20"/>
  <c r="T17" i="20"/>
  <c r="J46" i="20"/>
  <c r="L41" i="20"/>
  <c r="J73" i="20"/>
  <c r="N77" i="20"/>
  <c r="J118" i="20"/>
  <c r="J119" i="20"/>
  <c r="L120" i="20"/>
  <c r="J71" i="20"/>
  <c r="J3" i="20"/>
  <c r="N6" i="20"/>
  <c r="J9" i="20"/>
  <c r="J18" i="20"/>
  <c r="T32" i="20"/>
  <c r="T24" i="20"/>
  <c r="T16" i="20"/>
  <c r="J88" i="20"/>
  <c r="J72" i="20"/>
  <c r="L72" i="20"/>
  <c r="T88" i="20"/>
  <c r="T80" i="20"/>
  <c r="T72" i="20"/>
  <c r="L119" i="20"/>
  <c r="L3" i="20"/>
  <c r="J32" i="20"/>
  <c r="J24" i="20"/>
  <c r="J16" i="20"/>
  <c r="L26" i="20"/>
  <c r="L18" i="20"/>
  <c r="L10" i="20"/>
  <c r="L34" i="20"/>
  <c r="J45" i="20"/>
  <c r="J37" i="20"/>
  <c r="L46" i="20"/>
  <c r="L38" i="20"/>
  <c r="J86" i="20"/>
  <c r="J78" i="20"/>
  <c r="J70" i="20"/>
  <c r="T2" i="20"/>
  <c r="N4" i="20"/>
  <c r="W2" i="20" s="1"/>
  <c r="J44" i="20"/>
  <c r="J36" i="20"/>
  <c r="L86" i="20"/>
  <c r="L78" i="20"/>
  <c r="L70" i="20"/>
  <c r="J2" i="20"/>
  <c r="J8" i="20"/>
  <c r="N8" i="20"/>
  <c r="J30" i="20"/>
  <c r="J22" i="20"/>
  <c r="J14" i="20"/>
  <c r="L32" i="20"/>
  <c r="L24" i="20"/>
  <c r="L16" i="20"/>
  <c r="J51" i="20"/>
  <c r="J43" i="20"/>
  <c r="J35" i="20"/>
  <c r="L44" i="20"/>
  <c r="L36" i="20"/>
  <c r="J92" i="20"/>
  <c r="J84" i="20"/>
  <c r="J76" i="20"/>
  <c r="J7" i="20"/>
  <c r="J50" i="20"/>
  <c r="J42" i="20"/>
  <c r="L51" i="20"/>
  <c r="L43" i="20"/>
  <c r="L35" i="20"/>
  <c r="J91" i="20"/>
  <c r="J83" i="20"/>
  <c r="J75" i="20"/>
  <c r="L92" i="20"/>
  <c r="L84" i="20"/>
  <c r="L76" i="20"/>
  <c r="L2" i="20"/>
  <c r="J28" i="20"/>
  <c r="J20" i="20"/>
  <c r="J12" i="20"/>
  <c r="L30" i="20"/>
  <c r="L22" i="20"/>
  <c r="L14" i="20"/>
  <c r="L50" i="20"/>
  <c r="L42" i="20"/>
  <c r="J90" i="20"/>
  <c r="J82" i="20"/>
  <c r="J74" i="20"/>
  <c r="L91" i="20"/>
  <c r="L83" i="20"/>
  <c r="L75" i="20"/>
  <c r="L4" i="20"/>
  <c r="T8" i="20"/>
  <c r="T34" i="20"/>
  <c r="T68" i="20"/>
  <c r="L90" i="20"/>
  <c r="L82" i="20"/>
  <c r="L74" i="20"/>
  <c r="L28" i="20"/>
  <c r="L20" i="20"/>
  <c r="L12" i="20"/>
  <c r="T130" i="19"/>
  <c r="T122" i="19"/>
  <c r="L177" i="19"/>
  <c r="T123" i="19"/>
  <c r="L54" i="19"/>
  <c r="N116" i="19"/>
  <c r="N108" i="19"/>
  <c r="N100" i="19"/>
  <c r="N76" i="19"/>
  <c r="N60" i="19"/>
  <c r="L88" i="19"/>
  <c r="L64" i="19"/>
  <c r="N133" i="19"/>
  <c r="L175" i="19"/>
  <c r="N179" i="19"/>
  <c r="W175" i="19" s="1"/>
  <c r="T126" i="19"/>
  <c r="T118" i="19"/>
  <c r="S119" i="19"/>
  <c r="T119" i="19" s="1"/>
  <c r="S127" i="19"/>
  <c r="T127" i="19" s="1"/>
  <c r="T47" i="19"/>
  <c r="T39" i="19"/>
  <c r="S48" i="19"/>
  <c r="T48" i="19" s="1"/>
  <c r="S120" i="19"/>
  <c r="T120" i="19" s="1"/>
  <c r="S128" i="19"/>
  <c r="T128" i="19" s="1"/>
  <c r="T46" i="19"/>
  <c r="T124" i="19"/>
  <c r="S129" i="19"/>
  <c r="T129" i="19" s="1"/>
  <c r="S131" i="19"/>
  <c r="T131" i="19" s="1"/>
  <c r="T125" i="19"/>
  <c r="T171" i="19"/>
  <c r="T54" i="19"/>
  <c r="T44" i="19"/>
  <c r="T34" i="19"/>
  <c r="T26" i="19"/>
  <c r="T51" i="19"/>
  <c r="T43" i="19"/>
  <c r="T18" i="19"/>
  <c r="T50" i="19"/>
  <c r="T42" i="19"/>
  <c r="T45" i="19"/>
  <c r="T52" i="19"/>
  <c r="T49" i="19"/>
  <c r="T41" i="19"/>
  <c r="T53" i="19"/>
  <c r="L34" i="19"/>
  <c r="T40" i="19"/>
  <c r="L53" i="19"/>
  <c r="L45" i="19"/>
  <c r="L49" i="19"/>
  <c r="L3" i="19"/>
  <c r="J13" i="19"/>
  <c r="T3" i="19"/>
  <c r="J11" i="19"/>
  <c r="L52" i="19"/>
  <c r="L44" i="19"/>
  <c r="L51" i="19"/>
  <c r="L43" i="19"/>
  <c r="L50" i="19"/>
  <c r="N42" i="19"/>
  <c r="L41" i="19"/>
  <c r="L48" i="19"/>
  <c r="L40" i="19"/>
  <c r="T13" i="19"/>
  <c r="T31" i="19"/>
  <c r="T23" i="19"/>
  <c r="L47" i="19"/>
  <c r="L39" i="19"/>
  <c r="N38" i="19"/>
  <c r="L46" i="19"/>
  <c r="T38" i="19"/>
  <c r="L31" i="19"/>
  <c r="T33" i="19"/>
  <c r="T25" i="19"/>
  <c r="L21" i="19"/>
  <c r="V17" i="19" s="1"/>
  <c r="L26" i="19"/>
  <c r="T32" i="19"/>
  <c r="T24" i="19"/>
  <c r="T16" i="19"/>
  <c r="T8" i="19"/>
  <c r="L23" i="19"/>
  <c r="N14" i="19"/>
  <c r="T22" i="19"/>
  <c r="T30" i="19"/>
  <c r="J4" i="19"/>
  <c r="N13" i="19"/>
  <c r="T37" i="19"/>
  <c r="T29" i="19"/>
  <c r="N12" i="19"/>
  <c r="T5" i="19"/>
  <c r="T36" i="19"/>
  <c r="T28" i="19"/>
  <c r="N2" i="19"/>
  <c r="T35" i="19"/>
  <c r="T27" i="19"/>
  <c r="L11" i="19"/>
  <c r="T12" i="19"/>
  <c r="T4" i="19"/>
  <c r="J31" i="19"/>
  <c r="J23" i="19"/>
  <c r="L30" i="19"/>
  <c r="L22" i="19"/>
  <c r="L12" i="19"/>
  <c r="N17" i="19"/>
  <c r="J24" i="19"/>
  <c r="N32" i="19"/>
  <c r="N15" i="19"/>
  <c r="L16" i="19"/>
  <c r="T11" i="19"/>
  <c r="J22" i="19"/>
  <c r="J30" i="19"/>
  <c r="L37" i="19"/>
  <c r="L29" i="19"/>
  <c r="N24" i="19"/>
  <c r="W22" i="19" s="1"/>
  <c r="N19" i="19"/>
  <c r="T10" i="19"/>
  <c r="T21" i="19"/>
  <c r="J37" i="19"/>
  <c r="J29" i="19"/>
  <c r="L36" i="19"/>
  <c r="L28" i="19"/>
  <c r="J32" i="19"/>
  <c r="J5" i="19"/>
  <c r="N18" i="19"/>
  <c r="T9" i="19"/>
  <c r="T20" i="19"/>
  <c r="J36" i="19"/>
  <c r="J28" i="19"/>
  <c r="L35" i="19"/>
  <c r="L27" i="19"/>
  <c r="J3" i="19"/>
  <c r="L14" i="19"/>
  <c r="T17" i="19"/>
  <c r="T7" i="19"/>
  <c r="J34" i="19"/>
  <c r="J26" i="19"/>
  <c r="L33" i="19"/>
  <c r="L25" i="19"/>
  <c r="T19" i="19"/>
  <c r="J35" i="19"/>
  <c r="J27" i="19"/>
  <c r="L2" i="19"/>
  <c r="T15" i="19"/>
  <c r="T14" i="19"/>
  <c r="T6" i="19"/>
  <c r="J33" i="19"/>
  <c r="J25" i="19"/>
  <c r="J8" i="19"/>
  <c r="L10" i="19"/>
  <c r="L7" i="19"/>
  <c r="N5" i="19"/>
  <c r="J16" i="19"/>
  <c r="L8" i="19"/>
  <c r="L9" i="19"/>
  <c r="N10" i="19"/>
  <c r="J15" i="19"/>
  <c r="N9" i="19"/>
  <c r="N7" i="19"/>
  <c r="N6" i="19"/>
  <c r="L6" i="19"/>
  <c r="N4" i="19"/>
  <c r="AD4" i="12"/>
  <c r="AA4" i="12"/>
  <c r="Z4" i="12"/>
  <c r="P3" i="18"/>
  <c r="AH3" i="18" s="1"/>
  <c r="P4" i="18"/>
  <c r="AH4" i="18" s="1"/>
  <c r="P6" i="18"/>
  <c r="AH6" i="18" s="1"/>
  <c r="P8" i="18"/>
  <c r="AH8" i="18" s="1"/>
  <c r="AH9" i="18"/>
  <c r="P11" i="18"/>
  <c r="AH11" i="18" s="1"/>
  <c r="P13" i="18"/>
  <c r="AH13" i="18" s="1"/>
  <c r="X131" i="19" l="1"/>
  <c r="W8" i="19"/>
  <c r="V131" i="19"/>
  <c r="X171" i="19"/>
  <c r="W17" i="19"/>
  <c r="X17" i="19"/>
  <c r="X8" i="19"/>
  <c r="V171" i="19"/>
  <c r="X22" i="19"/>
  <c r="V38" i="19"/>
  <c r="W118" i="20"/>
  <c r="W270" i="20"/>
  <c r="X2" i="20"/>
  <c r="W383" i="20"/>
  <c r="X54" i="19"/>
  <c r="U22" i="19"/>
  <c r="U2" i="19"/>
  <c r="U68" i="20"/>
  <c r="U2" i="20"/>
  <c r="X5" i="20"/>
  <c r="U5" i="20"/>
  <c r="U118" i="20"/>
  <c r="W34" i="20"/>
  <c r="X383" i="20"/>
  <c r="X68" i="20"/>
  <c r="X118" i="20"/>
  <c r="V370" i="20"/>
  <c r="X34" i="20"/>
  <c r="U9" i="20"/>
  <c r="X9" i="20"/>
  <c r="X132" i="20"/>
  <c r="X370" i="20"/>
  <c r="X270" i="20"/>
  <c r="W370" i="20"/>
  <c r="X38" i="19"/>
  <c r="W38" i="19"/>
  <c r="W68" i="20"/>
  <c r="W9" i="20"/>
  <c r="W5" i="20"/>
  <c r="V2" i="20"/>
  <c r="W132" i="20"/>
  <c r="W131" i="19"/>
  <c r="W54" i="19"/>
  <c r="V175" i="19"/>
  <c r="W2" i="19"/>
  <c r="U34" i="20"/>
  <c r="U8" i="19"/>
  <c r="V22" i="19"/>
  <c r="V8" i="19"/>
  <c r="V54" i="19"/>
  <c r="V2" i="19"/>
  <c r="V68" i="20"/>
  <c r="V9" i="20"/>
  <c r="V270" i="20"/>
  <c r="V34" i="20"/>
  <c r="V118" i="20"/>
  <c r="V132" i="20"/>
  <c r="V383" i="20"/>
  <c r="D29" i="18"/>
  <c r="X410" i="20" l="1"/>
  <c r="U181" i="19"/>
  <c r="D7" i="21" s="1"/>
  <c r="U410" i="20"/>
  <c r="E7" i="21" s="1"/>
  <c r="W410" i="20"/>
  <c r="E8" i="21" s="1"/>
  <c r="V410" i="20"/>
  <c r="W181" i="19"/>
  <c r="D8" i="21" s="1"/>
  <c r="V181" i="19"/>
  <c r="P7" i="18"/>
  <c r="AH7" i="18" s="1"/>
  <c r="E9" i="21" l="1"/>
  <c r="G9" i="23"/>
  <c r="F8" i="21"/>
  <c r="H8" i="21" s="1"/>
  <c r="F7" i="21"/>
  <c r="G7" i="21" s="1"/>
  <c r="X412" i="20"/>
  <c r="AE14" i="18"/>
  <c r="I2" i="18"/>
  <c r="P5" i="18"/>
  <c r="AH5" i="18" s="1"/>
  <c r="G3" i="17"/>
  <c r="F3" i="17"/>
  <c r="L4" i="9"/>
  <c r="J9" i="23" l="1"/>
  <c r="G10" i="23"/>
  <c r="H7" i="21"/>
  <c r="G8" i="21"/>
  <c r="E3" i="17"/>
  <c r="P2" i="18"/>
  <c r="AH2" i="18" s="1"/>
  <c r="L10" i="9"/>
  <c r="I10" i="9"/>
  <c r="L9" i="9"/>
  <c r="I9" i="9"/>
  <c r="P9" i="9" s="1"/>
  <c r="AG9" i="9" s="1"/>
  <c r="L8" i="9"/>
  <c r="K8" i="9"/>
  <c r="I8" i="9"/>
  <c r="L7" i="9"/>
  <c r="K7" i="9"/>
  <c r="I7" i="9"/>
  <c r="P7" i="9" s="1"/>
  <c r="AG7" i="9" s="1"/>
  <c r="AD6" i="9"/>
  <c r="M6" i="9"/>
  <c r="N6" i="9"/>
  <c r="L6" i="9"/>
  <c r="I6" i="9"/>
  <c r="AD5" i="9"/>
  <c r="J5" i="9"/>
  <c r="I5" i="9"/>
  <c r="P4" i="9"/>
  <c r="AG4" i="9" s="1"/>
  <c r="AD3" i="9"/>
  <c r="N3" i="9"/>
  <c r="M3" i="9"/>
  <c r="L3" i="9"/>
  <c r="K3" i="9"/>
  <c r="I3" i="9"/>
  <c r="L2" i="9"/>
  <c r="I2" i="9"/>
  <c r="I10" i="23" l="1"/>
  <c r="G11" i="23"/>
  <c r="E23" i="23" s="1"/>
  <c r="E24" i="23" s="1"/>
  <c r="H10" i="23"/>
  <c r="H11" i="23" s="1"/>
  <c r="I19" i="23" s="1"/>
  <c r="J10" i="23"/>
  <c r="P5" i="9"/>
  <c r="AG5" i="9" s="1"/>
  <c r="P10" i="9"/>
  <c r="AG10" i="9" s="1"/>
  <c r="P8" i="9"/>
  <c r="AG8" i="9" s="1"/>
  <c r="P3" i="9"/>
  <c r="AG3" i="9" s="1"/>
  <c r="P6" i="9"/>
  <c r="AG6" i="9" s="1"/>
  <c r="P2" i="9"/>
  <c r="AG2" i="9" s="1"/>
  <c r="BB4" i="12"/>
  <c r="F4" i="9"/>
  <c r="AC4" i="9" s="1"/>
  <c r="I11" i="23" l="1"/>
  <c r="I21" i="23"/>
  <c r="I22" i="23" s="1"/>
  <c r="L10" i="23"/>
  <c r="L11" i="23" s="1"/>
  <c r="K10" i="23"/>
  <c r="K11" i="23" s="1"/>
  <c r="J11" i="23"/>
  <c r="H10" i="16"/>
  <c r="I10" i="16"/>
  <c r="I9" i="16"/>
  <c r="R4" i="9"/>
  <c r="AG11" i="9"/>
  <c r="U4" i="9"/>
  <c r="W4" i="9"/>
  <c r="Q4" i="9"/>
  <c r="AB4" i="9"/>
  <c r="T4" i="9"/>
  <c r="S4" i="9"/>
  <c r="AE4" i="9"/>
  <c r="AF4" i="9"/>
  <c r="V4" i="9"/>
  <c r="X4" i="9"/>
  <c r="Y4" i="9"/>
  <c r="AA4" i="9"/>
  <c r="Z4" i="9"/>
  <c r="BN4" i="14"/>
  <c r="BH4" i="14"/>
  <c r="AP4" i="14"/>
  <c r="AJ4" i="14"/>
  <c r="X4" i="14"/>
  <c r="R4" i="14"/>
  <c r="AX4" i="14"/>
  <c r="BE4" i="14"/>
  <c r="BD4" i="14"/>
  <c r="AV4" i="14"/>
  <c r="AS4" i="14"/>
  <c r="AR4" i="14"/>
  <c r="AL4" i="14"/>
  <c r="AC4" i="12"/>
  <c r="AG4" i="14"/>
  <c r="F4" i="14"/>
  <c r="C4" i="14"/>
  <c r="B4" i="14"/>
  <c r="BT4" i="14"/>
  <c r="BP4" i="14"/>
  <c r="BK4" i="14"/>
  <c r="BJ4" i="14"/>
  <c r="BB4" i="14"/>
  <c r="U4" i="14"/>
  <c r="T4" i="14"/>
  <c r="O4" i="14"/>
  <c r="N4" i="14"/>
  <c r="L4" i="14"/>
  <c r="I4" i="14"/>
  <c r="H4" i="14"/>
  <c r="F4" i="12"/>
  <c r="L4" i="12"/>
  <c r="R4" i="12"/>
  <c r="X4" i="12"/>
  <c r="AJ4" i="12"/>
  <c r="AP4" i="12"/>
  <c r="AV4" i="12"/>
  <c r="AY4" i="12"/>
  <c r="AX4" i="12"/>
  <c r="AR4" i="12"/>
  <c r="AS4" i="12"/>
  <c r="AG4" i="12"/>
  <c r="H7" i="9" s="1"/>
  <c r="AF4" i="12"/>
  <c r="G7" i="9" s="1"/>
  <c r="AL4" i="12"/>
  <c r="G8" i="9" s="1"/>
  <c r="AH4" i="9" l="1"/>
  <c r="AJ4" i="9" s="1"/>
  <c r="AI4" i="9"/>
  <c r="AL4" i="9" s="1"/>
  <c r="AU4" i="14"/>
  <c r="AO4" i="14"/>
  <c r="BA4" i="12"/>
  <c r="BS4" i="14"/>
  <c r="E4" i="14"/>
  <c r="BM4" i="14"/>
  <c r="W4" i="14"/>
  <c r="K4" i="14"/>
  <c r="Q4" i="14"/>
  <c r="BA4" i="14"/>
  <c r="BG4" i="14"/>
  <c r="AI4" i="14"/>
  <c r="AN4" i="9" l="1"/>
  <c r="AC7" i="18"/>
  <c r="AB8" i="18"/>
  <c r="AF3" i="18"/>
  <c r="AG5" i="18"/>
  <c r="AG12" i="18"/>
  <c r="AD2" i="18"/>
  <c r="AG4" i="18"/>
  <c r="X9" i="18"/>
  <c r="W13" i="18"/>
  <c r="Q11" i="18"/>
  <c r="Y12" i="18"/>
  <c r="K12" i="18"/>
  <c r="AB12" i="18"/>
  <c r="AD12" i="18"/>
  <c r="Z12" i="18"/>
  <c r="AC12" i="18"/>
  <c r="R7" i="18"/>
  <c r="AA7" i="18"/>
  <c r="Q7" i="18"/>
  <c r="W7" i="18"/>
  <c r="Y7" i="18"/>
  <c r="U7" i="18"/>
  <c r="F7" i="9"/>
  <c r="T7" i="9" s="1"/>
  <c r="F9" i="9"/>
  <c r="F10" i="9"/>
  <c r="AU4" i="12"/>
  <c r="N4" i="12"/>
  <c r="T4" i="12"/>
  <c r="U4" i="12"/>
  <c r="AM4" i="12"/>
  <c r="O4" i="12"/>
  <c r="H4" i="12"/>
  <c r="I4" i="12"/>
  <c r="B4" i="12"/>
  <c r="C4" i="12"/>
  <c r="H8" i="9" l="1"/>
  <c r="F8" i="9" s="1"/>
  <c r="S9" i="18"/>
  <c r="S2" i="18"/>
  <c r="R9" i="18"/>
  <c r="R2" i="18"/>
  <c r="Z9" i="18"/>
  <c r="Y2" i="18"/>
  <c r="T9" i="18"/>
  <c r="Q2" i="18"/>
  <c r="X7" i="18"/>
  <c r="AG7" i="18"/>
  <c r="U9" i="18"/>
  <c r="Q12" i="18"/>
  <c r="U2" i="18"/>
  <c r="AB2" i="18"/>
  <c r="AD7" i="18"/>
  <c r="AD9" i="18"/>
  <c r="W12" i="18"/>
  <c r="AC2" i="18"/>
  <c r="AC9" i="18"/>
  <c r="Z2" i="18"/>
  <c r="V2" i="18"/>
  <c r="W8" i="18"/>
  <c r="AF9" i="18"/>
  <c r="T2" i="18"/>
  <c r="T7" i="18"/>
  <c r="W9" i="18"/>
  <c r="Y9" i="18"/>
  <c r="AF12" i="18"/>
  <c r="X2" i="18"/>
  <c r="AA3" i="18"/>
  <c r="Q3" i="18"/>
  <c r="AG2" i="18"/>
  <c r="AA2" i="18"/>
  <c r="Y6" i="18"/>
  <c r="AG3" i="18"/>
  <c r="R13" i="18"/>
  <c r="AJ13" i="18" s="1"/>
  <c r="AF2" i="18"/>
  <c r="Q4" i="18"/>
  <c r="W2" i="18"/>
  <c r="S3" i="18"/>
  <c r="X13" i="18"/>
  <c r="Z13" i="18"/>
  <c r="Q13" i="18"/>
  <c r="R3" i="18"/>
  <c r="AJ3" i="18" s="1"/>
  <c r="AB3" i="18"/>
  <c r="AD3" i="18"/>
  <c r="AC3" i="18"/>
  <c r="AB4" i="18"/>
  <c r="U3" i="18"/>
  <c r="T3" i="18"/>
  <c r="W4" i="18"/>
  <c r="S13" i="18"/>
  <c r="X3" i="18"/>
  <c r="Z3" i="18"/>
  <c r="V3" i="18"/>
  <c r="W3" i="18"/>
  <c r="AA5" i="18"/>
  <c r="Y3" i="18"/>
  <c r="AB13" i="18"/>
  <c r="Y4" i="18"/>
  <c r="AA4" i="18"/>
  <c r="X6" i="18"/>
  <c r="S5" i="18"/>
  <c r="X4" i="18"/>
  <c r="Q5" i="18"/>
  <c r="V11" i="18"/>
  <c r="T11" i="18"/>
  <c r="AD4" i="18"/>
  <c r="T5" i="18"/>
  <c r="AC8" i="18"/>
  <c r="AF11" i="18"/>
  <c r="AA13" i="18"/>
  <c r="W5" i="18"/>
  <c r="AC4" i="18"/>
  <c r="T4" i="18"/>
  <c r="V4" i="18"/>
  <c r="AB5" i="18"/>
  <c r="AF13" i="18"/>
  <c r="AA6" i="18"/>
  <c r="AF6" i="18"/>
  <c r="V8" i="18"/>
  <c r="Z8" i="18"/>
  <c r="Z5" i="18"/>
  <c r="X5" i="18"/>
  <c r="T6" i="18"/>
  <c r="AB6" i="18"/>
  <c r="Q8" i="18"/>
  <c r="S8" i="18"/>
  <c r="R11" i="18"/>
  <c r="R4" i="18"/>
  <c r="AF4" i="18"/>
  <c r="AD5" i="18"/>
  <c r="AF5" i="18"/>
  <c r="AG6" i="18"/>
  <c r="V7" i="18"/>
  <c r="S7" i="18"/>
  <c r="AI7" i="18" s="1"/>
  <c r="AA8" i="18"/>
  <c r="R8" i="18"/>
  <c r="AB9" i="18"/>
  <c r="V9" i="18"/>
  <c r="S11" i="18"/>
  <c r="T12" i="18"/>
  <c r="X12" i="18"/>
  <c r="T8" i="18"/>
  <c r="V5" i="18"/>
  <c r="Z6" i="18"/>
  <c r="U4" i="18"/>
  <c r="S4" i="18"/>
  <c r="Y5" i="18"/>
  <c r="U5" i="18"/>
  <c r="V6" i="18"/>
  <c r="R6" i="18"/>
  <c r="AF7" i="18"/>
  <c r="AB7" i="18"/>
  <c r="Y8" i="18"/>
  <c r="X8" i="18"/>
  <c r="AA9" i="18"/>
  <c r="AG9" i="18"/>
  <c r="AG11" i="18"/>
  <c r="AA12" i="18"/>
  <c r="S12" i="18"/>
  <c r="AD6" i="18"/>
  <c r="AD8" i="18"/>
  <c r="AC5" i="18"/>
  <c r="AF8" i="18"/>
  <c r="U8" i="18"/>
  <c r="AA11" i="18"/>
  <c r="Z4" i="18"/>
  <c r="R5" i="18"/>
  <c r="AC6" i="18"/>
  <c r="Z7" i="18"/>
  <c r="AG8" i="18"/>
  <c r="Q9" i="18"/>
  <c r="Z11" i="18"/>
  <c r="R12" i="18"/>
  <c r="U11" i="18"/>
  <c r="AB11" i="18"/>
  <c r="AG13" i="18"/>
  <c r="Y13" i="18"/>
  <c r="W11" i="18"/>
  <c r="Y11" i="18"/>
  <c r="AC13" i="18"/>
  <c r="V13" i="18"/>
  <c r="X11" i="18"/>
  <c r="AD11" i="18"/>
  <c r="T13" i="18"/>
  <c r="U13" i="18"/>
  <c r="AC11" i="18"/>
  <c r="AD13" i="18"/>
  <c r="P12" i="18"/>
  <c r="U12" i="18"/>
  <c r="V12" i="18"/>
  <c r="AF7" i="9"/>
  <c r="V7" i="9"/>
  <c r="AA7" i="9"/>
  <c r="R7" i="9"/>
  <c r="Y7" i="9"/>
  <c r="W7" i="9"/>
  <c r="U7" i="9"/>
  <c r="Q7" i="9"/>
  <c r="AB7" i="9"/>
  <c r="X7" i="9"/>
  <c r="S7" i="9"/>
  <c r="AE7" i="9"/>
  <c r="Z7" i="9"/>
  <c r="F6" i="9"/>
  <c r="Q9" i="9"/>
  <c r="AF9" i="9"/>
  <c r="AA9" i="9"/>
  <c r="W9" i="9"/>
  <c r="V9" i="9"/>
  <c r="S9" i="9"/>
  <c r="Z9" i="9"/>
  <c r="T9" i="9"/>
  <c r="Y9" i="9"/>
  <c r="R9" i="9"/>
  <c r="AE9" i="9"/>
  <c r="AB9" i="9"/>
  <c r="U9" i="9"/>
  <c r="X9" i="9"/>
  <c r="F5" i="9"/>
  <c r="F3" i="9"/>
  <c r="F2" i="9"/>
  <c r="S2" i="9" s="1"/>
  <c r="S10" i="9"/>
  <c r="T10" i="9"/>
  <c r="U10" i="9"/>
  <c r="R10" i="9"/>
  <c r="W10" i="9"/>
  <c r="Q10" i="9"/>
  <c r="AF10" i="9"/>
  <c r="AE10" i="9"/>
  <c r="AA10" i="9"/>
  <c r="Y10" i="9"/>
  <c r="Z10" i="9"/>
  <c r="X10" i="9"/>
  <c r="V10" i="9"/>
  <c r="AB10" i="9"/>
  <c r="Q4" i="12"/>
  <c r="E4" i="12"/>
  <c r="K4" i="12"/>
  <c r="AI4" i="12"/>
  <c r="AO4" i="12"/>
  <c r="W4" i="12"/>
  <c r="AI11" i="18" l="1"/>
  <c r="AI6" i="18"/>
  <c r="AK6" i="18" s="1"/>
  <c r="AJ8" i="18"/>
  <c r="AJ7" i="18"/>
  <c r="AJ9" i="18"/>
  <c r="AM9" i="18" s="1"/>
  <c r="AI12" i="18"/>
  <c r="AJ11" i="18"/>
  <c r="AM11" i="18" s="1"/>
  <c r="AI5" i="18"/>
  <c r="AK5" i="18" s="1"/>
  <c r="AJ2" i="18"/>
  <c r="AM2" i="18" s="1"/>
  <c r="AI13" i="18"/>
  <c r="AJ12" i="18"/>
  <c r="AM12" i="18" s="1"/>
  <c r="AJ4" i="18"/>
  <c r="AM4" i="18" s="1"/>
  <c r="AI9" i="18"/>
  <c r="AK9" i="18" s="1"/>
  <c r="AI2" i="18"/>
  <c r="AK2" i="18" s="1"/>
  <c r="AI8" i="18"/>
  <c r="AK8" i="18" s="1"/>
  <c r="AI3" i="18"/>
  <c r="AK3" i="18" s="1"/>
  <c r="AJ6" i="18"/>
  <c r="AM6" i="18" s="1"/>
  <c r="AI4" i="18"/>
  <c r="AK4" i="18" s="1"/>
  <c r="AJ5" i="18"/>
  <c r="X8" i="9"/>
  <c r="AE8" i="9"/>
  <c r="Z8" i="9"/>
  <c r="V8" i="9"/>
  <c r="AF8" i="9"/>
  <c r="R8" i="9"/>
  <c r="T8" i="9"/>
  <c r="AI8" i="9" s="1"/>
  <c r="AL8" i="9" s="1"/>
  <c r="Q8" i="9"/>
  <c r="AH8" i="9" s="1"/>
  <c r="AJ8" i="9" s="1"/>
  <c r="Y8" i="9"/>
  <c r="AB8" i="9"/>
  <c r="W8" i="9"/>
  <c r="U8" i="9"/>
  <c r="S8" i="9"/>
  <c r="AA8" i="9"/>
  <c r="Q2" i="9"/>
  <c r="AK7" i="18"/>
  <c r="AM8" i="18"/>
  <c r="AM3" i="18"/>
  <c r="AK12" i="18"/>
  <c r="AK11" i="18"/>
  <c r="AK13" i="18"/>
  <c r="AM5" i="18"/>
  <c r="AM7" i="18"/>
  <c r="AM13" i="18"/>
  <c r="AH12" i="18"/>
  <c r="AH14" i="18" s="1"/>
  <c r="P14" i="18"/>
  <c r="U2" i="9"/>
  <c r="AI7" i="9"/>
  <c r="AL7" i="9" s="1"/>
  <c r="W2" i="9"/>
  <c r="AH7" i="9"/>
  <c r="AJ7" i="9" s="1"/>
  <c r="X2" i="9"/>
  <c r="R2" i="9"/>
  <c r="AA2" i="9"/>
  <c r="V2" i="9"/>
  <c r="AB2" i="9"/>
  <c r="T2" i="9"/>
  <c r="AF2" i="9"/>
  <c r="AE2" i="9"/>
  <c r="Z2" i="9"/>
  <c r="Y2" i="9"/>
  <c r="Q6" i="9"/>
  <c r="V6" i="9"/>
  <c r="AE6" i="9"/>
  <c r="X6" i="9"/>
  <c r="AB6" i="9"/>
  <c r="U6" i="9"/>
  <c r="S6" i="9"/>
  <c r="Z6" i="9"/>
  <c r="T6" i="9"/>
  <c r="AA6" i="9"/>
  <c r="AF6" i="9"/>
  <c r="W6" i="9"/>
  <c r="R6" i="9"/>
  <c r="Y6" i="9"/>
  <c r="R5" i="9"/>
  <c r="X5" i="9"/>
  <c r="W5" i="9"/>
  <c r="U5" i="9"/>
  <c r="AF5" i="9"/>
  <c r="AA5" i="9"/>
  <c r="S5" i="9"/>
  <c r="T5" i="9"/>
  <c r="AE5" i="9"/>
  <c r="Y5" i="9"/>
  <c r="V5" i="9"/>
  <c r="AB5" i="9"/>
  <c r="Q5" i="9"/>
  <c r="Z5" i="9"/>
  <c r="T3" i="9"/>
  <c r="Y3" i="9"/>
  <c r="X3" i="9"/>
  <c r="AB3" i="9"/>
  <c r="U3" i="9"/>
  <c r="AF3" i="9"/>
  <c r="W3" i="9"/>
  <c r="AE3" i="9"/>
  <c r="V3" i="9"/>
  <c r="R3" i="9"/>
  <c r="Q3" i="9"/>
  <c r="S3" i="9"/>
  <c r="Z3" i="9"/>
  <c r="AA3" i="9"/>
  <c r="AI9" i="9"/>
  <c r="AL9" i="9" s="1"/>
  <c r="AH9" i="9"/>
  <c r="AJ9" i="9" s="1"/>
  <c r="AI10" i="9"/>
  <c r="AL10" i="9" s="1"/>
  <c r="AH10" i="9"/>
  <c r="AN7" i="9" l="1"/>
  <c r="AO2" i="18"/>
  <c r="AO7" i="18"/>
  <c r="AO4" i="18"/>
  <c r="AO5" i="18"/>
  <c r="AO9" i="18"/>
  <c r="AO3" i="18"/>
  <c r="AO8" i="18"/>
  <c r="AO6" i="18"/>
  <c r="AO13" i="18"/>
  <c r="AK14" i="18"/>
  <c r="AI14" i="18"/>
  <c r="E6" i="21" s="1"/>
  <c r="E10" i="21" s="1"/>
  <c r="AM14" i="18"/>
  <c r="AJ14" i="18"/>
  <c r="AO11" i="18"/>
  <c r="AO12" i="18"/>
  <c r="AH2" i="9"/>
  <c r="AJ2" i="9" s="1"/>
  <c r="AI2" i="9"/>
  <c r="AL2" i="9" s="1"/>
  <c r="AI3" i="9"/>
  <c r="AL3" i="9" s="1"/>
  <c r="AI6" i="9"/>
  <c r="AL6" i="9" s="1"/>
  <c r="AN8" i="9"/>
  <c r="AH3" i="9"/>
  <c r="AJ3" i="9" s="1"/>
  <c r="AI5" i="9"/>
  <c r="AL5" i="9" s="1"/>
  <c r="AH5" i="9"/>
  <c r="AJ5" i="9" s="1"/>
  <c r="AN9" i="9"/>
  <c r="AH6" i="9"/>
  <c r="AJ6" i="9" s="1"/>
  <c r="AJ10" i="9"/>
  <c r="AN10" i="9" s="1"/>
  <c r="AO14" i="18" l="1"/>
  <c r="AI11" i="9"/>
  <c r="AN3" i="9"/>
  <c r="AN5" i="9"/>
  <c r="AN6" i="9"/>
  <c r="AH11" i="9"/>
  <c r="D6" i="21" l="1"/>
  <c r="F6" i="21" s="1"/>
  <c r="G6" i="21" l="1"/>
  <c r="H6" i="21"/>
  <c r="AD11" i="9" l="1"/>
  <c r="P11" i="9" l="1"/>
  <c r="AL11" i="9" l="1"/>
  <c r="AJ11" i="9"/>
  <c r="AN11" i="9" l="1"/>
  <c r="T2" i="19"/>
  <c r="X2" i="19" s="1"/>
  <c r="X181" i="19" s="1"/>
  <c r="D9" i="21" l="1"/>
  <c r="X183" i="19"/>
  <c r="D10" i="21" l="1"/>
  <c r="E19" i="21" s="1"/>
  <c r="E20" i="21" s="1"/>
  <c r="F9" i="21"/>
  <c r="G9" i="21" l="1"/>
  <c r="H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tc={B6C3D5AD-3D27-4433-9882-98285DC6650A}</author>
    <author>tc={6146D8E0-5072-4059-A4E6-94A903331255}</author>
    <author>tc={6FB7EE38-3425-4A17-8568-751FBA765B29}</author>
  </authors>
  <commentList>
    <comment ref="J1" authorId="0" shapeId="0" xr:uid="{B6C3D5AD-3D27-4433-9882-98285DC6650A}">
      <text>
        <t>[Threaded comment]
Your version of Excel allows you to read this threaded comment; however, any edits to it will get removed if the file is opened in a newer version of Excel. Learn more: https://go.microsoft.com/fwlink/?linkid=870924
Comment:
    Rubrica de campanhas de imagem e promoção internacional da oferta portuguesa</t>
      </text>
    </comment>
    <comment ref="L1" authorId="1" shapeId="0" xr:uid="{6146D8E0-5072-4059-A4E6-94A903331255}">
      <text>
        <t>[Threaded comment]
Your version of Excel allows you to read this threaded comment; however, any edits to it will get removed if the file is opened in a newer version of Excel. Learn more: https://go.microsoft.com/fwlink/?linkid=870924
Comment:
    Rubrica estadas</t>
      </text>
    </comment>
    <comment ref="N1" authorId="2" shapeId="0" xr:uid="{6FB7EE38-3425-4A17-8568-751FBA765B29}">
      <text>
        <t>[Threaded comment]
Your version of Excel allows you to read this threaded comment; however, any edits to it will get removed if the file is opened in a newer version of Excel. Learn more: https://go.microsoft.com/fwlink/?linkid=870924
Comment:
    Rubrica estadas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tc={B6683197-1561-48E2-BB19-2F57F5C63893}</author>
    <author>tc={9386BA4C-C6F6-44B4-8897-F052D6367CF6}</author>
    <author>tc={7316629A-7B19-4632-8581-89ED68BC3DA5}</author>
  </authors>
  <commentList>
    <comment ref="J1" authorId="0" shapeId="0" xr:uid="{B6683197-1561-48E2-BB19-2F57F5C63893}">
      <text>
        <t>[Threaded comment]
Your version of Excel allows you to read this threaded comment; however, any edits to it will get removed if the file is opened in a newer version of Excel. Learn more: https://go.microsoft.com/fwlink/?linkid=870924
Comment:
    Rubrica de campanhas de imagem e promoção internacional da oferta portuguesa</t>
      </text>
    </comment>
    <comment ref="L1" authorId="1" shapeId="0" xr:uid="{9386BA4C-C6F6-44B4-8897-F052D6367CF6}">
      <text>
        <t>[Threaded comment]
Your version of Excel allows you to read this threaded comment; however, any edits to it will get removed if the file is opened in a newer version of Excel. Learn more: https://go.microsoft.com/fwlink/?linkid=870924
Comment:
    Rubrica estadas</t>
      </text>
    </comment>
    <comment ref="N1" authorId="2" shapeId="0" xr:uid="{7316629A-7B19-4632-8581-89ED68BC3DA5}">
      <text>
        <t>[Threaded comment]
Your version of Excel allows you to read this threaded comment; however, any edits to it will get removed if the file is opened in a newer version of Excel. Learn more: https://go.microsoft.com/fwlink/?linkid=870924
Comment:
    Rubrica estadas</t>
      </text>
    </comment>
  </commentList>
</comments>
</file>

<file path=xl/sharedStrings.xml><?xml version="1.0" encoding="utf-8"?>
<sst xmlns="http://schemas.openxmlformats.org/spreadsheetml/2006/main" count="4834" uniqueCount="475">
  <si>
    <t xml:space="preserve">APAIE Annual Conference &amp; Exhibition (Asia-Pacific Association for International Education) </t>
  </si>
  <si>
    <t>CEE - China Education Expo</t>
  </si>
  <si>
    <t xml:space="preserve">EAIE Annual Conference (European Association for International Education) </t>
  </si>
  <si>
    <t>NAFSA Annual Conference &amp; Expo (EUA)</t>
  </si>
  <si>
    <t>Europa</t>
  </si>
  <si>
    <t>BMI Latin America Student Recruitment Fairs (Salão do Estudante Brasil)</t>
  </si>
  <si>
    <t>Expo Osaka 2025</t>
  </si>
  <si>
    <t>América do Norte</t>
  </si>
  <si>
    <t>AIEA Annual Conference (Association of International Education Administrators) EUA</t>
  </si>
  <si>
    <t>América Latina</t>
  </si>
  <si>
    <t>Ásia</t>
  </si>
  <si>
    <t>FAUBAI - Brasil</t>
  </si>
  <si>
    <t>Evento</t>
  </si>
  <si>
    <t>Data</t>
  </si>
  <si>
    <t>24/03 a 28/03</t>
  </si>
  <si>
    <t>Local</t>
  </si>
  <si>
    <t>Japão, Osaka</t>
  </si>
  <si>
    <t>TOTAL PAVILHÃO</t>
  </si>
  <si>
    <t>EUA, San Diego</t>
  </si>
  <si>
    <t>Brasil, Brasília</t>
  </si>
  <si>
    <t>Região</t>
  </si>
  <si>
    <t>Conferência</t>
  </si>
  <si>
    <t>EXPO Estudiante/Expoposgrados</t>
  </si>
  <si>
    <t>QS Summit Europe 2025</t>
  </si>
  <si>
    <t>09/09 a 12/09</t>
  </si>
  <si>
    <t>II Encontro Ibérico</t>
  </si>
  <si>
    <t>5/04 a 16/04</t>
  </si>
  <si>
    <t>Bogotá - Colombia;  Medellín- Colombia; Lima - Peru; Santiago - Chile</t>
  </si>
  <si>
    <t>31/10 a 9/11</t>
  </si>
  <si>
    <t>China:  Shanghai; Beijing</t>
  </si>
  <si>
    <t>Tipologia</t>
  </si>
  <si>
    <t>Captação estudantes</t>
  </si>
  <si>
    <t>Salão Partir Étudier à l'Étranger</t>
  </si>
  <si>
    <t>04/10 a 05/10</t>
  </si>
  <si>
    <t>França, Paris</t>
  </si>
  <si>
    <t>Portugal, Porto</t>
  </si>
  <si>
    <t>Suécia, Gotemburgo</t>
  </si>
  <si>
    <t>Para o período de 2025, as bandas de apoio para viagens no âmbito do Erasmus+ são as seguintes:​</t>
  </si>
  <si>
    <t>Distância da viagem</t>
  </si>
  <si>
    <t>Apoio financeiro</t>
  </si>
  <si>
    <t>Entre 10 e 99 km</t>
  </si>
  <si>
    <t>Entre 100 e 499 km</t>
  </si>
  <si>
    <t>Entre 500 e 1999 km</t>
  </si>
  <si>
    <t>Entre 2000 e 2999 km</t>
  </si>
  <si>
    <t>Entre 3000 e 3999 km</t>
  </si>
  <si>
    <t>Entre 4000 e 7999 km</t>
  </si>
  <si>
    <t>8000 km ou mais</t>
  </si>
  <si>
    <t>Estas informações podem ser encontradas no Guia do Programa Erasmus+ 2025, disponível no site oficial da Comissão Europeia. ​</t>
  </si>
  <si>
    <t>Erasmus+ programme guide 2024 v1</t>
  </si>
  <si>
    <t>CBIE - Canadian Bureau for International Education (Annual National Conference)</t>
  </si>
  <si>
    <t>16/02 a 19/02</t>
  </si>
  <si>
    <t>Washington, DC, USA</t>
  </si>
  <si>
    <t>Hong Kong</t>
  </si>
  <si>
    <t>Brasil, Florianopolis</t>
  </si>
  <si>
    <t>EUA, Orlando</t>
  </si>
  <si>
    <t>26/05 a 29/05</t>
  </si>
  <si>
    <t>Global International Schools Forum &amp; Workshop</t>
  </si>
  <si>
    <t>III Encontro Ibérico</t>
  </si>
  <si>
    <t>22/11 a 25/11</t>
  </si>
  <si>
    <t>Canadá, Ottawa</t>
  </si>
  <si>
    <t>Tipologia Evento</t>
  </si>
  <si>
    <t>NCA</t>
  </si>
  <si>
    <t>Lis</t>
  </si>
  <si>
    <t>APAIE</t>
  </si>
  <si>
    <t>IES</t>
  </si>
  <si>
    <t>FAUBAI</t>
  </si>
  <si>
    <t>NAFSA</t>
  </si>
  <si>
    <t>EAIE</t>
  </si>
  <si>
    <t>Expo Osaka</t>
  </si>
  <si>
    <t>Salão Estudante</t>
  </si>
  <si>
    <t>Expo Estudiante</t>
  </si>
  <si>
    <t>Salão Paris</t>
  </si>
  <si>
    <t>Politécnico do Cávado e do Ave (IPCA)</t>
  </si>
  <si>
    <t>Universidade de Aveiro</t>
  </si>
  <si>
    <t>Instituto Politécnico do Porto</t>
  </si>
  <si>
    <t>Instituto Politécnico de Setúbal</t>
  </si>
  <si>
    <t>Polytechnic University of Leiria</t>
  </si>
  <si>
    <t>Politécnico de Coimbra</t>
  </si>
  <si>
    <t>ISPGAYA</t>
  </si>
  <si>
    <t>Universidade de Lisboa</t>
  </si>
  <si>
    <t>Universidade Europeia | IPAM Lisboa | IPAM Porto</t>
  </si>
  <si>
    <t>Universidade do Minho</t>
  </si>
  <si>
    <t>Universidade Aberta</t>
  </si>
  <si>
    <t>Universidade do Porto</t>
  </si>
  <si>
    <t>Instituto Politécnico de Portalegre</t>
  </si>
  <si>
    <t>Instituto Politécnico de Leiria</t>
  </si>
  <si>
    <t>Instituto Politécnico de Viana do Castelo</t>
  </si>
  <si>
    <t>CESPU - Cooperativa de Ensino Superior Politécnico e Universitário, CRL</t>
  </si>
  <si>
    <t>Egas Moniz School of Health and Science</t>
  </si>
  <si>
    <t>Escola Superior de Hotelaria e Turismo do Estoril (ESHTE)</t>
  </si>
  <si>
    <t>Iscte – Instituto Universitário de Lisboa</t>
  </si>
  <si>
    <t>ISG | Business &amp; Economics School</t>
  </si>
  <si>
    <t>Universidade Lusíada (Lisboa, Porto e Vila Nova de Famalicão)</t>
  </si>
  <si>
    <t>Politécnico de Leiria</t>
  </si>
  <si>
    <t>Politécnico de Lisboa</t>
  </si>
  <si>
    <t>Politécnico de Portalegre</t>
  </si>
  <si>
    <t>Politécnico de Setúbal</t>
  </si>
  <si>
    <t>Politécnico de Viana do Castelo</t>
  </si>
  <si>
    <t>Politécnico de Viseu</t>
  </si>
  <si>
    <t>Politécnico do Porto</t>
  </si>
  <si>
    <t>Universidade da Beira Interior</t>
  </si>
  <si>
    <t>Universidade de Coimbra</t>
  </si>
  <si>
    <t>Universidade de Lisboa: IST, ISEG, FAUL</t>
  </si>
  <si>
    <t>ANE+EF / Study &amp; Research in Portugal</t>
  </si>
  <si>
    <t>Politécnico de Castelo Branco</t>
  </si>
  <si>
    <t>Politécnico do Cávado e do Ave</t>
  </si>
  <si>
    <t xml:space="preserve">Politécnico de Coimbra </t>
  </si>
  <si>
    <t>Politécnico de Santarém</t>
  </si>
  <si>
    <t>Escola Superior de Enfermagem de Lisboa</t>
  </si>
  <si>
    <t>Universidade Lusíada</t>
  </si>
  <si>
    <t>Universidade de Évora</t>
  </si>
  <si>
    <t xml:space="preserve">Politécnico de Lisboa </t>
  </si>
  <si>
    <t>Escola Superior de Hotelaria e Turismo do Estoril</t>
  </si>
  <si>
    <t>Escola Superior de Enfermagem de Lisboa (ESEL)</t>
  </si>
  <si>
    <t>CESPU</t>
  </si>
  <si>
    <t>CEE China Expo</t>
  </si>
  <si>
    <t>Instituições NCA</t>
  </si>
  <si>
    <t>Instituições Lis</t>
  </si>
  <si>
    <t>Total Praticipantes Instituições</t>
  </si>
  <si>
    <t>TOTAL Custos Representação</t>
  </si>
  <si>
    <t>Financiamento NCA 85%</t>
  </si>
  <si>
    <t>04/10 a 12/10</t>
  </si>
  <si>
    <t>Financiamento Lisboa 40%</t>
  </si>
  <si>
    <t>CBIE</t>
  </si>
  <si>
    <t>AIEA</t>
  </si>
  <si>
    <t>Instituições</t>
  </si>
  <si>
    <t>Participantes</t>
  </si>
  <si>
    <t>Universidade Católica Portuguesa - Porto</t>
  </si>
  <si>
    <t>Universidade do Porto: Reiroria, FEUP</t>
  </si>
  <si>
    <t>Universidade de Trás-os-Montes e Alto Douro</t>
  </si>
  <si>
    <t>Politécnico da Guarda</t>
  </si>
  <si>
    <t>Politécnico de Beja</t>
  </si>
  <si>
    <t>ISCTE - Instituto Universitário de Lisboa</t>
  </si>
  <si>
    <t>Instituto Superior Miguel Torga</t>
  </si>
  <si>
    <t>Universidade de Lisboa: Reitoria, ISEG</t>
  </si>
  <si>
    <t>Universidade de Lisboa: Reitoria, IST, FAUL, FMH</t>
  </si>
  <si>
    <t>Universidade de Lisboa: Reitoria, IST</t>
  </si>
  <si>
    <t>Universidade de Lisboa: IST</t>
  </si>
  <si>
    <t>Universidade de Lisboa: Reitoria, ISEG, IST</t>
  </si>
  <si>
    <t>Instituto Politécnico da Guarda</t>
  </si>
  <si>
    <t>Escola Superior de Hotelaria e Turismo</t>
  </si>
  <si>
    <t>ISPGAYA - Instituto Superior Politécnico Gaya</t>
  </si>
  <si>
    <t>Instituto Politécnico de Bragança</t>
  </si>
  <si>
    <t>Universidade de Lisboa: Reitoria, FAUL, IST</t>
  </si>
  <si>
    <t>CESPU– Cooperativa de Ensino Superior Politécnico e Universitário, CRL</t>
  </si>
  <si>
    <t>EUVG- Escola Universitária Vasco da Gama</t>
  </si>
  <si>
    <t>Instituto Politécnico Cavado e Ave</t>
  </si>
  <si>
    <t>Instituto Politécnico de Beja</t>
  </si>
  <si>
    <t>Instituto Politécnico de Castelo Branco</t>
  </si>
  <si>
    <t>Instituto Politécnico de Coimbra</t>
  </si>
  <si>
    <t xml:space="preserve">Instituto Politécnico de Leiria </t>
  </si>
  <si>
    <t>Instituto Politécnico de Lisboa</t>
  </si>
  <si>
    <t>Instituto Politécnico de Santarém</t>
  </si>
  <si>
    <t>Instituto Politécnico de Tomar</t>
  </si>
  <si>
    <t>Instituto Politécnico de Viseu</t>
  </si>
  <si>
    <t>Santa Maria Health School</t>
  </si>
  <si>
    <t>Universidade de Trás os Montes e Alto Douro</t>
  </si>
  <si>
    <t>Universidade Lusíada / Fundação Minerva</t>
  </si>
  <si>
    <t>Universidade de Lisboa: Reitoria, FAUL, ISCSP, IST</t>
  </si>
  <si>
    <t>Universidade Lusófona ENSINUS ISG</t>
  </si>
  <si>
    <t>Universidade de Lisboa: Reitoria, FAUL, FCUL,FLUL, ISEG, IST</t>
  </si>
  <si>
    <t xml:space="preserve">NCA </t>
  </si>
  <si>
    <t>Instituto Piaget</t>
  </si>
  <si>
    <t>Universidade de Lisboa: Reitoria, FAUL, FCUL, FDUL, FLUL, FMUL, ISCSP, IST</t>
  </si>
  <si>
    <t>Universidade de Lisboa: Reitoria, FAUL, FLUL, ISEG, IST</t>
  </si>
  <si>
    <t>Universidade de Lisboa: Reitoria, FAUL, FDUL, FLUL, FMH, ISCSP, IST</t>
  </si>
  <si>
    <t>Universidade de Lisboa: Reitoria, FAUL, FLUL, FMUL, FMH, ISCSP, ISEG, ISEG</t>
  </si>
  <si>
    <t>Universidade de Lisboa: Reitoria, FAUL, FMH, ISCSP, ISEG, IST</t>
  </si>
  <si>
    <t>Universidade de Lisboa: Reitoria, FAUL, FLUL, ISCSP, ISEG, IST</t>
  </si>
  <si>
    <t>Serviços de remodelação do stand</t>
  </si>
  <si>
    <t>Pavilhão de Portugal (imagem gráfica)</t>
  </si>
  <si>
    <r>
      <t xml:space="preserve">Evento Networking 
</t>
    </r>
    <r>
      <rPr>
        <b/>
        <sz val="11"/>
        <color theme="1"/>
        <rFont val="Aptos Narrow"/>
        <family val="2"/>
        <scheme val="minor"/>
      </rPr>
      <t>IES NCA</t>
    </r>
  </si>
  <si>
    <r>
      <t xml:space="preserve">Evento Networking 
</t>
    </r>
    <r>
      <rPr>
        <b/>
        <sz val="11"/>
        <color theme="1"/>
        <rFont val="Aptos Narrow"/>
        <family val="2"/>
        <scheme val="minor"/>
      </rPr>
      <t>IES Lis</t>
    </r>
  </si>
  <si>
    <t>Evento Networking</t>
  </si>
  <si>
    <t>Campanhas de imagem e promoção internacional, incluindo despesas com o desenvolvimento criativo</t>
  </si>
  <si>
    <t>Aluguer de espaços e equipamentos para ações de promoção internacional da oferta portuguesa, incluindo suporte logístico</t>
  </si>
  <si>
    <t>Montagem, desmontagem, construção e decoração de espaços promocionais</t>
  </si>
  <si>
    <t>Transporte de mostruários e material informativo e promocional</t>
  </si>
  <si>
    <t>Aplicação da imagem Study &amp; Research in Potugal ao stand</t>
  </si>
  <si>
    <t xml:space="preserve">Serviços de montagem e reparação do stand </t>
  </si>
  <si>
    <t>Material para stand (Burel)</t>
  </si>
  <si>
    <t>Limpeza stand</t>
  </si>
  <si>
    <t>Armazenamento stand nos EUA</t>
  </si>
  <si>
    <t>Hanging sign</t>
  </si>
  <si>
    <t>Aquisição de pastéis de nata</t>
  </si>
  <si>
    <t>Aquisição de serviço de catering e vinho do Porto</t>
  </si>
  <si>
    <t>Produção de Peças de Comunicação Gráfica</t>
  </si>
  <si>
    <t>Serviços Técnicos de Suporte</t>
  </si>
  <si>
    <t>Gravações de Testemunhos</t>
  </si>
  <si>
    <t>Serviços de catering e apoio a receção de parceiros estratégicos</t>
  </si>
  <si>
    <t>Espaço e stand (S51)</t>
  </si>
  <si>
    <t>10% additional height fee</t>
  </si>
  <si>
    <t>Serviços de Limpeza e Eletricidade</t>
  </si>
  <si>
    <t>Limpeza almofadas stand</t>
  </si>
  <si>
    <t xml:space="preserve">	Serviços de montagem e reparação do Stand</t>
  </si>
  <si>
    <t>Aquisição de mobiliário - Mesa</t>
  </si>
  <si>
    <t>Aquisição de mobiliário - Cadeiras</t>
  </si>
  <si>
    <t>Serviços de transporte de materiais</t>
  </si>
  <si>
    <t>Serviço de armazenamento stand</t>
  </si>
  <si>
    <t>Serviço de remodelação do stand</t>
  </si>
  <si>
    <t>Aluguer de espaço tarifa de participação na feira</t>
  </si>
  <si>
    <t>Pagamaneto de Anuidade para acesso à associação/ conferência</t>
  </si>
  <si>
    <t>Aplicação da imagem Study &amp; Research in Portugal ao stand</t>
  </si>
  <si>
    <t>Recepção Conjunta Portugal e Espanha</t>
  </si>
  <si>
    <t>Recepção Stand - Pastéis de nata</t>
  </si>
  <si>
    <t>Recepção Stand - Vinho do Porto e serviço</t>
  </si>
  <si>
    <t>Contrução de decoração do stand</t>
  </si>
  <si>
    <t>Aluguer do espaço do stand</t>
  </si>
  <si>
    <t>Aluguer de espaço nas feiras de Beijing e Shanghai e serviço de tradução</t>
  </si>
  <si>
    <t>Aluguer de mobília e equipamento para o o espaço nas feiras de Beijing e Shanghai</t>
  </si>
  <si>
    <t>Aluguer de espaço do stand</t>
  </si>
  <si>
    <t>Pavilhão de Portugal: Imagem gráfica Study &amp; Research in Portugal</t>
  </si>
  <si>
    <t>Pavilhão de Portugal: Montagem, desmontagem, manutenção e material de decoração</t>
  </si>
  <si>
    <t>Pavilhão de Portugal: Transporte</t>
  </si>
  <si>
    <t>Pavilhão de Portugal: Serviços de armazenamento do stand</t>
  </si>
  <si>
    <t>Pavilhão de Portugal: Aluguer/ tarifa de espaço para participação no evento; aluguer equipamento</t>
  </si>
  <si>
    <t>Serviços audiovisuais em eventos internacionais</t>
  </si>
  <si>
    <t>Aquisição de Serviços a terceiros - assistência técnica, científica e consultoria</t>
  </si>
  <si>
    <t>Serviços audiovisuais e apoio técnico no decorrer da conferência</t>
  </si>
  <si>
    <r>
      <t xml:space="preserve">Serviços audiovisuais em eventos internacionais
</t>
    </r>
    <r>
      <rPr>
        <b/>
        <sz val="11"/>
        <color theme="1"/>
        <rFont val="Aptos Narrow"/>
        <family val="2"/>
        <scheme val="minor"/>
      </rPr>
      <t>IES NCA</t>
    </r>
  </si>
  <si>
    <r>
      <t xml:space="preserve">Pavilhão de Portugal: Imagem gráfica Study &amp; Research in Portugal
</t>
    </r>
    <r>
      <rPr>
        <b/>
        <sz val="11"/>
        <color theme="0"/>
        <rFont val="Aptos Narrow"/>
        <family val="2"/>
        <scheme val="minor"/>
      </rPr>
      <t>IES NCA</t>
    </r>
  </si>
  <si>
    <r>
      <t xml:space="preserve">Pavilhão de Portugal: Imagem gráfica Study &amp; Research in Portugal
</t>
    </r>
    <r>
      <rPr>
        <b/>
        <sz val="11"/>
        <color theme="1"/>
        <rFont val="Aptos Narrow"/>
        <family val="2"/>
        <scheme val="minor"/>
      </rPr>
      <t>IES Lis</t>
    </r>
  </si>
  <si>
    <r>
      <t xml:space="preserve">Pavilhão de Portugal: Montagem, desmontagem, manutenção e material de decoração
</t>
    </r>
    <r>
      <rPr>
        <b/>
        <sz val="11"/>
        <color theme="0"/>
        <rFont val="Aptos Narrow"/>
        <family val="2"/>
        <scheme val="minor"/>
      </rPr>
      <t>IES NCA</t>
    </r>
  </si>
  <si>
    <r>
      <t xml:space="preserve">Pavilhão de Portugal: Montagem, desmontagem, manutenção e material de decoração
</t>
    </r>
    <r>
      <rPr>
        <b/>
        <sz val="11"/>
        <color theme="1"/>
        <rFont val="Aptos Narrow"/>
        <family val="2"/>
        <scheme val="minor"/>
      </rPr>
      <t>IES Lis</t>
    </r>
  </si>
  <si>
    <r>
      <t xml:space="preserve">Pavilhão de Portugal: Aluguer/ tarifa de espaço para participação no evento; aluguer equipamento
</t>
    </r>
    <r>
      <rPr>
        <b/>
        <sz val="11"/>
        <color theme="0"/>
        <rFont val="Aptos Narrow"/>
        <family val="2"/>
        <scheme val="minor"/>
      </rPr>
      <t>IES NCA</t>
    </r>
  </si>
  <si>
    <r>
      <t xml:space="preserve">Pavilhão de Portugal: Aluguer/ tarifa de espaço para participação no evento; aluguer equipamento
</t>
    </r>
    <r>
      <rPr>
        <b/>
        <sz val="11"/>
        <color theme="1"/>
        <rFont val="Aptos Narrow"/>
        <family val="2"/>
        <scheme val="minor"/>
      </rPr>
      <t>IES Lis</t>
    </r>
  </si>
  <si>
    <r>
      <t xml:space="preserve">Pavilhão de Portugal: Transporte
</t>
    </r>
    <r>
      <rPr>
        <b/>
        <sz val="11"/>
        <color theme="0"/>
        <rFont val="Aptos Narrow"/>
        <family val="2"/>
        <scheme val="minor"/>
      </rPr>
      <t>IES NCA</t>
    </r>
  </si>
  <si>
    <r>
      <t xml:space="preserve">Pavilhão de Portugal: Transporte
</t>
    </r>
    <r>
      <rPr>
        <b/>
        <sz val="11"/>
        <color theme="1"/>
        <rFont val="Aptos Narrow"/>
        <family val="2"/>
        <scheme val="minor"/>
      </rPr>
      <t>IES Lis</t>
    </r>
  </si>
  <si>
    <r>
      <t xml:space="preserve">Pavilhão de Portugal: Serviços de armazenamento do stand
</t>
    </r>
    <r>
      <rPr>
        <b/>
        <sz val="11"/>
        <color theme="0"/>
        <rFont val="Aptos Narrow"/>
        <family val="2"/>
        <scheme val="minor"/>
      </rPr>
      <t>IES NCA</t>
    </r>
  </si>
  <si>
    <r>
      <t xml:space="preserve">Pavilhão de Portugal: Serviços de armazenamento do stand
</t>
    </r>
    <r>
      <rPr>
        <b/>
        <sz val="11"/>
        <color theme="1"/>
        <rFont val="Aptos Narrow"/>
        <family val="2"/>
        <scheme val="minor"/>
      </rPr>
      <t>IES Lis</t>
    </r>
  </si>
  <si>
    <t>Detalhe de custos por evento e categoria:</t>
  </si>
  <si>
    <r>
      <rPr>
        <sz val="12"/>
        <color theme="0"/>
        <rFont val="Aptos Narrow"/>
        <family val="2"/>
        <scheme val="minor"/>
      </rPr>
      <t>TOTAL Custos Representação</t>
    </r>
    <r>
      <rPr>
        <b/>
        <sz val="12"/>
        <color theme="0"/>
        <rFont val="Aptos Narrow"/>
        <family val="2"/>
        <scheme val="minor"/>
      </rPr>
      <t xml:space="preserve">
IES NCA</t>
    </r>
  </si>
  <si>
    <r>
      <rPr>
        <sz val="12"/>
        <color theme="0"/>
        <rFont val="Aptos Narrow"/>
        <family val="2"/>
        <scheme val="minor"/>
      </rPr>
      <t>TOTAL Custos Representação</t>
    </r>
    <r>
      <rPr>
        <b/>
        <sz val="12"/>
        <color theme="0"/>
        <rFont val="Aptos Narrow"/>
        <family val="2"/>
        <scheme val="minor"/>
      </rPr>
      <t xml:space="preserve">
IES Lis</t>
    </r>
  </si>
  <si>
    <t>Atividade</t>
  </si>
  <si>
    <t>Total Beneficiários</t>
  </si>
  <si>
    <t>Beneficiários NCA</t>
  </si>
  <si>
    <t>Beneficiários Lis</t>
  </si>
  <si>
    <t xml:space="preserve">Desenvolvimento da identidade “Study &amp; Research in Portugal” </t>
  </si>
  <si>
    <t>Criação do website “Study &amp; Research in Portugal”</t>
  </si>
  <si>
    <t>Criação e dinamização de redes sociais “Study &amp; Research in Portugal”</t>
  </si>
  <si>
    <t>01-01-2025 a 31-12-2026</t>
  </si>
  <si>
    <t>Universidade Católica Portuguesa</t>
  </si>
  <si>
    <t xml:space="preserve">ISPGAYA - Instituto Superior Politécnico Gaya - Cooperativa de Ensino Politécnico, CRL </t>
  </si>
  <si>
    <t>ULisboa Faculdade de Arquitetura</t>
  </si>
  <si>
    <t>ULisboa Faculdade de Ciências</t>
  </si>
  <si>
    <t>ULisboa Faculdade de Direito</t>
  </si>
  <si>
    <t>ULisboa Faculdade de Letras</t>
  </si>
  <si>
    <t>ULisboa Faculdade de Medicina</t>
  </si>
  <si>
    <t>ULisboa Faculdade de Motricidade Humana</t>
  </si>
  <si>
    <t>ULisboa Instituto Superior de Ciências Sociais e Políticas</t>
  </si>
  <si>
    <t>ULisboa Instituto Superior de Economia e Gestão</t>
  </si>
  <si>
    <t>ULisboa Instituto Superior Técnico</t>
  </si>
  <si>
    <t>Universidade Europeia</t>
  </si>
  <si>
    <t>Norte</t>
  </si>
  <si>
    <t>Centro</t>
  </si>
  <si>
    <t>Alentejo</t>
  </si>
  <si>
    <t>Lisboa</t>
  </si>
  <si>
    <t>IES Beneficiárias Compete2030 NCA + Lisboa 2023</t>
  </si>
  <si>
    <t>Total</t>
  </si>
  <si>
    <t>Custo Total</t>
  </si>
  <si>
    <t>Custo NCA</t>
  </si>
  <si>
    <t>Custo Lis</t>
  </si>
  <si>
    <t>11/04 a 15/04</t>
  </si>
  <si>
    <t>08/09 a 11/09</t>
  </si>
  <si>
    <t>Glasgow, Escócia</t>
  </si>
  <si>
    <t>03/12 a 04/12</t>
  </si>
  <si>
    <t>4/04 a 15/04</t>
  </si>
  <si>
    <t>03/10 a 04/10</t>
  </si>
  <si>
    <t>29/10 a 8/11</t>
  </si>
  <si>
    <r>
      <t xml:space="preserve">Serviços audiovisuais em eventos internacionais
</t>
    </r>
    <r>
      <rPr>
        <b/>
        <sz val="11"/>
        <color theme="1"/>
        <rFont val="Aptos Narrow"/>
        <family val="2"/>
        <scheme val="minor"/>
      </rPr>
      <t>IES Lis</t>
    </r>
  </si>
  <si>
    <t>Audiovisuais</t>
  </si>
  <si>
    <t>Coffee Breaks</t>
  </si>
  <si>
    <t>Almoços</t>
  </si>
  <si>
    <t>Imagem/ Material Divulgação</t>
  </si>
  <si>
    <t>Serviços Catering p/ evento internacional</t>
  </si>
  <si>
    <r>
      <t xml:space="preserve">Serviços Catering p/ evento internacional
</t>
    </r>
    <r>
      <rPr>
        <b/>
        <sz val="11"/>
        <color theme="1"/>
        <rFont val="Aptos Narrow"/>
        <family val="2"/>
        <scheme val="minor"/>
      </rPr>
      <t>IES NCA</t>
    </r>
  </si>
  <si>
    <r>
      <t xml:space="preserve">Serviços Catering p/ evento internacional
</t>
    </r>
    <r>
      <rPr>
        <b/>
        <sz val="11"/>
        <color theme="1"/>
        <rFont val="Aptos Narrow"/>
        <family val="2"/>
        <scheme val="minor"/>
      </rPr>
      <t>IES Lis</t>
    </r>
  </si>
  <si>
    <t>Instituto Politécnico de Santarem</t>
  </si>
  <si>
    <t>Iscte - Instituto Universitário de Lisboa</t>
  </si>
  <si>
    <t>Polytechnic University of Beja</t>
  </si>
  <si>
    <t>Universidade Europeia - Lisboa</t>
  </si>
  <si>
    <t>Universidade Portucalense</t>
  </si>
  <si>
    <t xml:space="preserve">Universidade de Coimbra </t>
  </si>
  <si>
    <t>EUVG - Escola Universitária Vasco da Gama</t>
  </si>
  <si>
    <t>N Participantes NCA</t>
  </si>
  <si>
    <t>Taxa de Participação</t>
  </si>
  <si>
    <t>N Dias</t>
  </si>
  <si>
    <t>N Noites</t>
  </si>
  <si>
    <t>Instituição</t>
  </si>
  <si>
    <t>Alimentação</t>
  </si>
  <si>
    <t>Alojamento</t>
  </si>
  <si>
    <t>noite/px</t>
  </si>
  <si>
    <t>Fee AIEA</t>
  </si>
  <si>
    <t>Fee FAUBAI</t>
  </si>
  <si>
    <t>Fee NAFSA</t>
  </si>
  <si>
    <t>Fee EAIE</t>
  </si>
  <si>
    <t>px</t>
  </si>
  <si>
    <t>Alojamento (internacional)</t>
  </si>
  <si>
    <t>Alojamento PT</t>
  </si>
  <si>
    <t>Origem</t>
  </si>
  <si>
    <t>Destino</t>
  </si>
  <si>
    <t>Despesas Tabeladas</t>
  </si>
  <si>
    <t>24/04 a 02/05</t>
  </si>
  <si>
    <t>Brasília</t>
  </si>
  <si>
    <t>Porto</t>
  </si>
  <si>
    <t>Distância (km)</t>
  </si>
  <si>
    <t>100 - 499</t>
  </si>
  <si>
    <t>2000 - 2999</t>
  </si>
  <si>
    <t>3000 - 3999</t>
  </si>
  <si>
    <t>8000 - Max</t>
  </si>
  <si>
    <t>Banda (km)</t>
  </si>
  <si>
    <t>Valor (€)</t>
  </si>
  <si>
    <t>25/05 a 01/06</t>
  </si>
  <si>
    <t>Salão do Estudante Brasil</t>
  </si>
  <si>
    <t>16/05 a 18/05</t>
  </si>
  <si>
    <t>Expo Osaka 2026</t>
  </si>
  <si>
    <t>Expo Osaka 2027</t>
  </si>
  <si>
    <t>Expo Osaka 2028</t>
  </si>
  <si>
    <t>Expo Osaka 2029</t>
  </si>
  <si>
    <t>21/07 a 29/07</t>
  </si>
  <si>
    <t>EAIE Annual Conference</t>
  </si>
  <si>
    <t>Viagem</t>
  </si>
  <si>
    <t>Total Alimentação/ Evento</t>
  </si>
  <si>
    <t>Total Estadias/ Evento</t>
  </si>
  <si>
    <t>Total Viagens/ Evento</t>
  </si>
  <si>
    <t>Total Taxa de Participação/ Evento</t>
  </si>
  <si>
    <t>Rio de Janeiro</t>
  </si>
  <si>
    <t>Salvador</t>
  </si>
  <si>
    <t>Recife</t>
  </si>
  <si>
    <t>Maceió</t>
  </si>
  <si>
    <t>Brasil: SP, Rio, Brasília, Salvador, Recife, Maceió</t>
  </si>
  <si>
    <t>COL: Bogotá,  Medellín; PER: Lima; CH: Santiago</t>
  </si>
  <si>
    <t>Bogotá</t>
  </si>
  <si>
    <t>Medellín</t>
  </si>
  <si>
    <t>Lima</t>
  </si>
  <si>
    <t>Santiago</t>
  </si>
  <si>
    <t>03/10 a 06/10</t>
  </si>
  <si>
    <t>Espanha, Vigo</t>
  </si>
  <si>
    <t>Paris</t>
  </si>
  <si>
    <t>Beijing</t>
  </si>
  <si>
    <t>China:  Shanghai, Beijing</t>
  </si>
  <si>
    <t>Shanghai</t>
  </si>
  <si>
    <t>ISCTE – Instituto Universitário de Lisboa</t>
  </si>
  <si>
    <r>
      <t xml:space="preserve">III Encontro Ibérico </t>
    </r>
    <r>
      <rPr>
        <sz val="11"/>
        <color theme="1"/>
        <rFont val="Aptos Narrow"/>
        <family val="2"/>
        <scheme val="minor"/>
      </rPr>
      <t>(só despesas de evento)</t>
    </r>
  </si>
  <si>
    <t>AIEA Annual Conference EUA</t>
  </si>
  <si>
    <t>APAIE Annual Conference &amp; Exhibition</t>
  </si>
  <si>
    <t>CBIE Annual National Conference</t>
  </si>
  <si>
    <t>Salão Étudier à l'Étranger</t>
  </si>
  <si>
    <t>EUA, Washington, DC</t>
  </si>
  <si>
    <t>Fee APAIE</t>
  </si>
  <si>
    <t>Washington</t>
  </si>
  <si>
    <t>FAUBAI Conference - Brasil</t>
  </si>
  <si>
    <t>Florianopolis</t>
  </si>
  <si>
    <t>Orlando</t>
  </si>
  <si>
    <t>Escócia, Glasgow</t>
  </si>
  <si>
    <t>Glasgow</t>
  </si>
  <si>
    <t>Fee CBIE</t>
  </si>
  <si>
    <t>Ottawa</t>
  </si>
  <si>
    <t>2/10 a 5/10</t>
  </si>
  <si>
    <t>65€ dia/px</t>
  </si>
  <si>
    <r>
      <t xml:space="preserve">II Encontro Ibérico </t>
    </r>
    <r>
      <rPr>
        <sz val="11"/>
        <color theme="1"/>
        <rFont val="Aptos Narrow"/>
        <family val="2"/>
        <scheme val="minor"/>
      </rPr>
      <t>(apenas estadias)</t>
    </r>
  </si>
  <si>
    <t>Taxas de Participação</t>
  </si>
  <si>
    <t>Viagens</t>
  </si>
  <si>
    <t>Jantar (evento networking)</t>
  </si>
  <si>
    <t>24/04 a 01/05</t>
  </si>
  <si>
    <t>25/05 a 31/05</t>
  </si>
  <si>
    <t>21/07 a 28/07</t>
  </si>
  <si>
    <t>07/09 a 13/09</t>
  </si>
  <si>
    <t>02/12 a 4/12</t>
  </si>
  <si>
    <t>3/04 a 17/04</t>
  </si>
  <si>
    <t>02/10 a 13/10</t>
  </si>
  <si>
    <t>28/10 a 10/11</t>
  </si>
  <si>
    <t>14/02 a 20/02</t>
  </si>
  <si>
    <t>22/03 a 29/03</t>
  </si>
  <si>
    <t>09/04 a 16/04</t>
  </si>
  <si>
    <t>24/05 a 30/05</t>
  </si>
  <si>
    <t>06/09 a 12/09</t>
  </si>
  <si>
    <t>20/11 a 26/11</t>
  </si>
  <si>
    <t>2/04 a 16/04</t>
  </si>
  <si>
    <t>27/10 a 9/11</t>
  </si>
  <si>
    <t>1765$(CAN?) px</t>
  </si>
  <si>
    <t>San Diego</t>
  </si>
  <si>
    <t>Osaka</t>
  </si>
  <si>
    <t>Gotemburgo</t>
  </si>
  <si>
    <t>Vigo</t>
  </si>
  <si>
    <t>São Paulo</t>
  </si>
  <si>
    <r>
      <t>Global Workshop</t>
    </r>
    <r>
      <rPr>
        <sz val="11"/>
        <color theme="1"/>
        <rFont val="Aptos Narrow"/>
        <family val="2"/>
        <scheme val="minor"/>
      </rPr>
      <t xml:space="preserve"> (só despesas com a fee de participação)</t>
    </r>
  </si>
  <si>
    <t>Portugal, Sesimbra</t>
  </si>
  <si>
    <t>Fee Global Workshop</t>
  </si>
  <si>
    <t>Eixo 3 – Comunicação e Presença Digital</t>
  </si>
  <si>
    <t>Recursos Humanos</t>
  </si>
  <si>
    <t>Duração (meses)</t>
  </si>
  <si>
    <t>ISCTE</t>
  </si>
  <si>
    <t>10/05 a 13/05</t>
  </si>
  <si>
    <t>24/09 a 12/10</t>
  </si>
  <si>
    <t>Cidade do México</t>
  </si>
  <si>
    <t>MEX: Cidade do México; COL: Bogotá,  Medellín; PER: Lima; CH: Santiago</t>
  </si>
  <si>
    <t>China: Beijing, Chengdu, Shanghai</t>
  </si>
  <si>
    <t>Chengdu</t>
  </si>
  <si>
    <t>Portugal, Viseu</t>
  </si>
  <si>
    <t>26/09 a 11/10</t>
  </si>
  <si>
    <t>VII Cimeira Académica ALC-EU</t>
  </si>
  <si>
    <t>10/07 a 12/07</t>
  </si>
  <si>
    <t>III Encontro ibérico - Estimativa custos (150 px)</t>
  </si>
  <si>
    <t>VII Cimeira Académica ALC-EU (250 px)</t>
  </si>
  <si>
    <t>2 dias, 2 coffe-breaks/ dia a 5€</t>
  </si>
  <si>
    <t>3 dias, 2 coffe-breaks/ dia a 5€</t>
  </si>
  <si>
    <t>2 dias, 1 almoço/ dia a 25€</t>
  </si>
  <si>
    <t>Espaço conferência</t>
  </si>
  <si>
    <t>Espaço Jantar</t>
  </si>
  <si>
    <t>Espaço Cimeira</t>
  </si>
  <si>
    <t>3 dias, 1 almoço/ dia a 25€</t>
  </si>
  <si>
    <t>1 jantar a 25€/px</t>
  </si>
  <si>
    <t>Pagamento do stand Study &amp; Research in Portugal na Conferência e do supporte logístico à sua organização</t>
  </si>
  <si>
    <t>Produção de conteúdos Audiovisuais, Infográficos fixos e animados</t>
  </si>
  <si>
    <t>Promoção e divulgação das atividades e resultados da operação, incluindo despesas com o desenvolvimento criativo, com a produção ou aquisição de média, materiais gráficos de promoção e informação e materiais audiovisuais e multimédia</t>
  </si>
  <si>
    <t>Pavilhão de Portugal: Despesas com materiais audiovisuais e multimédia</t>
  </si>
  <si>
    <t>Equipamentos de Visualização Interativos para utilização no âmbito da esposição, incluindo transporte e instalação, para promoção e divulgação de inciativas desenvolvidas pelas IES.</t>
  </si>
  <si>
    <t>Aquisição de óculos VR para utilização no âmbito da exposição para promoção e divulgação de inciativas desenvolvidas pelas IES.</t>
  </si>
  <si>
    <t>Suporte para smartphone para visualização dos conteúdos em VR, para utilização no âmbito da exposição para promoção e divulgação de inciativas desenvolvidas pelas IES.</t>
  </si>
  <si>
    <t>Implementação de ações de sensibilização, informação e demonstração</t>
  </si>
  <si>
    <t>Evento Networking: Despesas relacionadas com a implementação de ações de sensibilização, no formato de evento networking, permitindo aproximar e promover as IES portuguesas junto de parceiros internacionais estratégicos. Inclu alugue de espço, serviço de catering a apoio logístico do evento.</t>
  </si>
  <si>
    <t>Serviço de transporte do stand do local de armazenamento para o local do evento</t>
  </si>
  <si>
    <t>México - Cidade do México; Colômbia - Bogotá e Medellín; Peru - Lima; Chile - Santiago</t>
  </si>
  <si>
    <t>ANE+EF / Study &amp; Research in Portugal - Especialista Colômbia</t>
  </si>
  <si>
    <t>ANE+EF / Study &amp; Research in Portugal - Especialista Chile</t>
  </si>
  <si>
    <t>ANE+EF / Study &amp; Research in Portugal - Especialista Argentina</t>
  </si>
  <si>
    <t>ANE+EF / Study &amp; Research in Portugal - Especialista México</t>
  </si>
  <si>
    <t>ANE+EF / Study &amp; Research in Portugal - Especialista Peru</t>
  </si>
  <si>
    <t>Buenos Aires</t>
  </si>
  <si>
    <t>Criação da Imagem Gráfica "Study &amp; Research in Portugal"</t>
  </si>
  <si>
    <t>Produção de materiais gráficos e promocionais</t>
  </si>
  <si>
    <t>Produção de conteúdos digiais e multimédia</t>
  </si>
  <si>
    <t>Comunicação e Presença Digital</t>
  </si>
  <si>
    <t>Financiamento a 85%</t>
  </si>
  <si>
    <t>Custos de Ações de Promoção Coletivas</t>
  </si>
  <si>
    <t>Resumo de Custos da Ação para as Regiões Norte, Centro e Alentejo</t>
  </si>
  <si>
    <t>Rubricas dos custos:</t>
  </si>
  <si>
    <t>Estimativas de custos para Ações dinamizadas pela ANE+EF, a decorrer em Portugal</t>
  </si>
  <si>
    <r>
      <t xml:space="preserve">Pavilhão de Portugal: Montagem, desmontagem, manutenção e decoração
</t>
    </r>
    <r>
      <rPr>
        <b/>
        <sz val="11"/>
        <color theme="0"/>
        <rFont val="Aptos Narrow"/>
        <family val="2"/>
        <scheme val="minor"/>
      </rPr>
      <t>IES NCA</t>
    </r>
  </si>
  <si>
    <t>Pavilhão de Portugal: Montagem, desmontagem, manutenção e decoração</t>
  </si>
  <si>
    <t>Montagem, desmontagem no local do evento</t>
  </si>
  <si>
    <t>Pavilhão de Portugal: Aluguer/ tarifa de espaço para realização da conferência.</t>
  </si>
  <si>
    <t>Serviços de terceiros, incluindo assistência técnica e consultoria em áreas de conhecimento que ultrapassem a competência dos beneficiários;</t>
  </si>
  <si>
    <r>
      <t xml:space="preserve">Pavilhão de Portugal: Despesas com materiais audiovisuais e multimédia
</t>
    </r>
    <r>
      <rPr>
        <b/>
        <sz val="11"/>
        <color theme="0"/>
        <rFont val="Aptos Narrow"/>
        <family val="2"/>
        <scheme val="minor"/>
      </rPr>
      <t>IES NCA</t>
    </r>
  </si>
  <si>
    <r>
      <t xml:space="preserve">Pavilhão de Portugal: Despesas com materiais audiovisuais e multimédia
</t>
    </r>
    <r>
      <rPr>
        <b/>
        <sz val="11"/>
        <color theme="1"/>
        <rFont val="Aptos Narrow"/>
        <family val="2"/>
        <scheme val="minor"/>
      </rPr>
      <t>IES Lis</t>
    </r>
  </si>
  <si>
    <t>Promoção e divulgação das atividades e resultados da operação, incluindo despesas com o desenvolvimento criativo, com a produção ou aquisição de média, materiais gráficos de promoção e informação e materiais audiovisuais e multimédia;</t>
  </si>
  <si>
    <t>Evento Networking: Despesas relacionadas com a implementação de ações de sensibilização, no formato de evento networking, permitindo aproximar e promover as IES portuguesas junto de parceiros internacionais estratégicos. Inclur aluguer de espaço, serviço de catering a apoio logístico do evento.</t>
  </si>
  <si>
    <t>Pavilhão de Portugal: Aplicação da imagem Study and Research in Portugal ao stand.</t>
  </si>
  <si>
    <t>Custo</t>
  </si>
  <si>
    <t>3/04 a 16/04</t>
  </si>
  <si>
    <t>3/04 a 10/04</t>
  </si>
  <si>
    <t>3/04 a 12/04</t>
  </si>
  <si>
    <t>07/10 a 13/10</t>
  </si>
  <si>
    <t>PER: Lima; CH: Santiago</t>
  </si>
  <si>
    <t>Brasil: SP, Rio, Brasília, Salvador, Recife</t>
  </si>
  <si>
    <t>Brasil: SP, Rio</t>
  </si>
  <si>
    <t>Brasil: SP, Rio, Brasília</t>
  </si>
  <si>
    <t>Rubrica</t>
  </si>
  <si>
    <t>Criação, registo e lançamento internacional de marcas próprias de natureza coletiva</t>
  </si>
  <si>
    <t>Campanhas de imagem e promoção internacional da oferta portuguesa, incluindo despesas com o desenvolvimento criativo, com a produção ou aquisição de média, materiais gráficos de promoção e informação e matérias audiovisuais de multimédia;</t>
  </si>
  <si>
    <t xml:space="preserve">Campanhas de promoção da marca nas redes sociais </t>
  </si>
  <si>
    <t>-</t>
  </si>
  <si>
    <t>Remanescente</t>
  </si>
  <si>
    <t>Financiamento Lis 40%</t>
  </si>
  <si>
    <t>Remanescente NCA</t>
  </si>
  <si>
    <t>Remanescente Lis</t>
  </si>
  <si>
    <t>Financiamento 85%</t>
  </si>
  <si>
    <t>Custo Remanescente Total</t>
  </si>
  <si>
    <t>Total por Catergoria</t>
  </si>
  <si>
    <t>Financiamento AN</t>
  </si>
  <si>
    <t>Financiamento COMPETE</t>
  </si>
  <si>
    <t>Financiamento IES</t>
  </si>
  <si>
    <t>Técnicos Superiores afetos ao Polo do Norte da ANE+EF</t>
  </si>
  <si>
    <t>Financiamento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</si>
</sst>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44" formatCode="_-* #,##0.00\ &quot;€&quot;_-;\-* #,##0.00\ &quot;€&quot;_-;_-* &quot;-&quot;??\ &quot;€&quot;_-;_-@_-"/>
    <numFmt numFmtId="43" formatCode="_-* #,##0.00_-;\-* #,##0.00_-;_-* &quot;-&quot;??_-;_-@_-"/>
    <numFmt numFmtId="164" formatCode="#,##0.00\ &quot;€&quot;"/>
  </numFmts>
  <fonts count="28" x14ac:knownFonts="1">
    <font>
      <sz val="11"/>
      <color theme="1"/>
      <name val="Aptos Narrow"/>
      <family val="2"/>
      <scheme val="minor"/>
    </font>
    <font>
      <u/>
      <sz val="11"/>
      <color theme="10"/>
      <name val="Aptos Narrow"/>
      <family val="2"/>
      <scheme val="minor"/>
    </font>
    <font>
      <b/>
      <sz val="12"/>
      <color theme="1"/>
      <name val="Aptos Narrow"/>
      <family val="2"/>
      <scheme val="minor"/>
    </font>
    <font>
      <sz val="12"/>
      <color theme="1"/>
      <name val="Aptos Narrow"/>
      <family val="2"/>
      <scheme val="minor"/>
    </font>
    <font>
      <b/>
      <u/>
      <sz val="12"/>
      <color theme="10"/>
      <name val="Aptos Narrow"/>
      <family val="2"/>
      <scheme val="minor"/>
    </font>
    <font>
      <sz val="12"/>
      <color rgb="FFFF0000"/>
      <name val="Aptos Narrow"/>
      <family val="2"/>
      <scheme val="minor"/>
    </font>
    <font>
      <sz val="12"/>
      <name val="Aptos Narrow"/>
      <family val="2"/>
      <scheme val="minor"/>
    </font>
    <font>
      <sz val="9"/>
      <color theme="1"/>
      <name val="Aptos Narrow"/>
      <family val="2"/>
      <scheme val="minor"/>
    </font>
    <font>
      <b/>
      <sz val="9"/>
      <color theme="1"/>
      <name val="Aptos Narrow"/>
      <family val="2"/>
      <scheme val="minor"/>
    </font>
    <font>
      <b/>
      <u/>
      <sz val="11"/>
      <color theme="10"/>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
      <sz val="11"/>
      <name val="Aptos Narrow"/>
      <family val="2"/>
      <scheme val="minor"/>
    </font>
    <font>
      <sz val="11"/>
      <color rgb="FF000000"/>
      <name val="Calibri"/>
      <family val="2"/>
    </font>
    <font>
      <sz val="10"/>
      <color theme="1"/>
      <name val="Aptos Narrow"/>
      <family val="2"/>
      <scheme val="minor"/>
    </font>
    <font>
      <sz val="11"/>
      <name val="Aptos"/>
      <family val="2"/>
    </font>
    <font>
      <sz val="11"/>
      <color theme="1"/>
      <name val="Aptos"/>
      <family val="2"/>
    </font>
    <font>
      <b/>
      <sz val="12"/>
      <color theme="0"/>
      <name val="Aptos Narrow"/>
      <family val="2"/>
      <scheme val="minor"/>
    </font>
    <font>
      <b/>
      <sz val="11"/>
      <color theme="0"/>
      <name val="Aptos Narrow"/>
      <family val="2"/>
      <scheme val="minor"/>
    </font>
    <font>
      <sz val="11"/>
      <color theme="0"/>
      <name val="Aptos Narrow"/>
      <family val="2"/>
      <scheme val="minor"/>
    </font>
    <font>
      <b/>
      <sz val="10"/>
      <color theme="1"/>
      <name val="Aptos Narrow"/>
      <family val="2"/>
      <scheme val="minor"/>
    </font>
    <font>
      <sz val="12"/>
      <color theme="0"/>
      <name val="Aptos Narrow"/>
      <family val="2"/>
      <scheme val="minor"/>
    </font>
    <font>
      <i/>
      <sz val="11"/>
      <color theme="1"/>
      <name val="Aptos Narrow"/>
      <family val="2"/>
      <scheme val="minor"/>
    </font>
    <font>
      <sz val="8"/>
      <name val="Aptos Narrow"/>
      <family val="2"/>
      <scheme val="minor"/>
    </font>
    <font>
      <b/>
      <u/>
      <sz val="11"/>
      <color theme="4" tint="-0.249977111117893"/>
      <name val="Aptos Narrow"/>
      <family val="2"/>
      <scheme val="minor"/>
    </font>
    <font>
      <strike/>
      <sz val="11"/>
      <color theme="1"/>
      <name val="Aptos Narrow"/>
      <family val="2"/>
      <scheme val="minor"/>
    </font>
    <font>
      <sz val="9"/>
      <color rgb="FF0F3143"/>
      <name val="Segoe UI"/>
      <family val="2"/>
    </font>
  </fonts>
  <fills count="25">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FFD279"/>
        <bgColor indexed="64"/>
      </patternFill>
    </fill>
    <fill>
      <patternFill patternType="solid">
        <fgColor rgb="FFFFE6B3"/>
        <bgColor indexed="64"/>
      </patternFill>
    </fill>
    <fill>
      <patternFill patternType="solid">
        <fgColor theme="3" tint="0.749992370372631"/>
        <bgColor indexed="64"/>
      </patternFill>
    </fill>
    <fill>
      <patternFill patternType="solid">
        <fgColor theme="5"/>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6"/>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B219"/>
        <bgColor indexed="64"/>
      </patternFill>
    </fill>
    <fill>
      <patternFill patternType="solid">
        <fgColor theme="7"/>
        <bgColor indexed="64"/>
      </patternFill>
    </fill>
    <fill>
      <patternFill patternType="solid">
        <fgColor theme="7"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5">
    <xf numFmtId="0" fontId="0" fillId="0" borderId="0"/>
    <xf numFmtId="0" fontId="1" fillId="0" borderId="0" applyNumberForma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cellStyleXfs>
  <cellXfs count="271">
    <xf numFmtId="0" fontId="0" fillId="0" borderId="0" xfId="0"/>
    <xf numFmtId="0" fontId="2" fillId="0" borderId="0" xfId="0" applyFont="1" applyAlignment="1">
      <alignment horizontal="center" vertical="center" wrapText="1"/>
    </xf>
    <xf numFmtId="164" fontId="3" fillId="0" borderId="0" xfId="0" applyNumberFormat="1" applyFont="1"/>
    <xf numFmtId="0" fontId="3" fillId="0" borderId="0" xfId="0" applyFont="1"/>
    <xf numFmtId="164" fontId="2" fillId="0" borderId="0" xfId="0" applyNumberFormat="1" applyFont="1"/>
    <xf numFmtId="0" fontId="3" fillId="0" borderId="0" xfId="0" applyFont="1" applyAlignment="1">
      <alignment horizontal="center" vertical="center"/>
    </xf>
    <xf numFmtId="0" fontId="2" fillId="0" borderId="0" xfId="0" applyFont="1"/>
    <xf numFmtId="0" fontId="5" fillId="0" borderId="0" xfId="0" applyFont="1"/>
    <xf numFmtId="0" fontId="7"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xf numFmtId="164" fontId="3" fillId="0" borderId="1" xfId="0" applyNumberFormat="1" applyFont="1" applyBorder="1"/>
    <xf numFmtId="164" fontId="3" fillId="2" borderId="1" xfId="0" applyNumberFormat="1" applyFont="1" applyFill="1" applyBorder="1"/>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1" fillId="0" borderId="0" xfId="1"/>
    <xf numFmtId="164" fontId="0" fillId="0" borderId="0" xfId="0" applyNumberFormat="1"/>
    <xf numFmtId="0" fontId="3" fillId="0" borderId="0" xfId="0" applyFont="1" applyAlignment="1">
      <alignment wrapText="1"/>
    </xf>
    <xf numFmtId="0" fontId="5" fillId="0" borderId="0" xfId="0" applyFont="1" applyAlignment="1">
      <alignment horizontal="right"/>
    </xf>
    <xf numFmtId="164" fontId="5" fillId="0" borderId="0" xfId="0" applyNumberFormat="1" applyFont="1"/>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xf>
    <xf numFmtId="0" fontId="9" fillId="0" borderId="0" xfId="1" applyFont="1" applyAlignment="1">
      <alignment vertical="center" wrapText="1"/>
    </xf>
    <xf numFmtId="0" fontId="0" fillId="0" borderId="2" xfId="0" applyBorder="1"/>
    <xf numFmtId="0" fontId="11" fillId="0" borderId="0" xfId="0" applyFont="1"/>
    <xf numFmtId="0" fontId="13" fillId="0" borderId="0" xfId="0" applyFont="1"/>
    <xf numFmtId="0" fontId="14" fillId="0" borderId="0" xfId="0" applyFont="1"/>
    <xf numFmtId="9" fontId="0" fillId="0" borderId="0" xfId="2" applyFont="1"/>
    <xf numFmtId="1" fontId="11" fillId="0" borderId="0" xfId="0" applyNumberFormat="1" applyFont="1"/>
    <xf numFmtId="164" fontId="2" fillId="0" borderId="1" xfId="0" applyNumberFormat="1" applyFont="1" applyBorder="1"/>
    <xf numFmtId="0" fontId="9" fillId="0" borderId="1" xfId="1" applyFont="1" applyFill="1" applyBorder="1" applyAlignment="1">
      <alignment vertical="center" wrapText="1"/>
    </xf>
    <xf numFmtId="0" fontId="15" fillId="0" borderId="0" xfId="0" applyFont="1" applyAlignment="1">
      <alignment horizontal="center" vertical="center" wrapText="1"/>
    </xf>
    <xf numFmtId="0" fontId="0" fillId="5" borderId="0" xfId="0" applyFill="1" applyAlignment="1">
      <alignment horizontal="center" vertical="center"/>
    </xf>
    <xf numFmtId="0" fontId="12" fillId="0" borderId="0" xfId="0" applyFont="1"/>
    <xf numFmtId="0" fontId="15" fillId="0" borderId="0" xfId="0" applyFont="1" applyAlignment="1">
      <alignment vertical="center" wrapText="1"/>
    </xf>
    <xf numFmtId="0" fontId="16" fillId="0" borderId="0" xfId="0" applyFont="1" applyAlignment="1">
      <alignment horizontal="left" vertical="top"/>
    </xf>
    <xf numFmtId="0" fontId="17" fillId="0" borderId="0" xfId="0" applyFont="1" applyAlignment="1">
      <alignment horizontal="left" vertical="top"/>
    </xf>
    <xf numFmtId="0" fontId="16" fillId="0" borderId="0" xfId="0" applyFont="1" applyAlignment="1">
      <alignment horizontal="left" vertical="top" indent="1"/>
    </xf>
    <xf numFmtId="0" fontId="0" fillId="0" borderId="0" xfId="0" applyAlignment="1">
      <alignment horizontal="left" vertical="top"/>
    </xf>
    <xf numFmtId="0" fontId="13" fillId="0" borderId="0" xfId="0" applyFont="1" applyAlignment="1">
      <alignment horizontal="left" vertical="top"/>
    </xf>
    <xf numFmtId="0" fontId="0" fillId="0" borderId="0" xfId="0" applyAlignment="1">
      <alignment vertical="center" wrapText="1"/>
    </xf>
    <xf numFmtId="0" fontId="18" fillId="6"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4" borderId="4" xfId="0" applyFill="1" applyBorder="1" applyAlignment="1">
      <alignment horizontal="center" vertical="center" wrapText="1"/>
    </xf>
    <xf numFmtId="164" fontId="3" fillId="0" borderId="4" xfId="0" applyNumberFormat="1" applyFont="1" applyBorder="1"/>
    <xf numFmtId="164" fontId="2" fillId="0" borderId="5" xfId="0" applyNumberFormat="1" applyFont="1" applyBorder="1"/>
    <xf numFmtId="0" fontId="3" fillId="7" borderId="0" xfId="0" applyFont="1" applyFill="1" applyAlignment="1">
      <alignment horizontal="left"/>
    </xf>
    <xf numFmtId="0" fontId="3" fillId="7" borderId="0" xfId="0" applyFont="1" applyFill="1"/>
    <xf numFmtId="0" fontId="3" fillId="3" borderId="0" xfId="0" applyFont="1" applyFill="1"/>
    <xf numFmtId="0" fontId="3" fillId="4" borderId="0" xfId="0" applyFont="1" applyFill="1"/>
    <xf numFmtId="0" fontId="3" fillId="8" borderId="0" xfId="0" applyFont="1" applyFill="1"/>
    <xf numFmtId="0" fontId="3" fillId="9" borderId="0" xfId="0" applyFont="1" applyFill="1"/>
    <xf numFmtId="0" fontId="3" fillId="4" borderId="2" xfId="0" applyFont="1" applyFill="1" applyBorder="1"/>
    <xf numFmtId="0" fontId="3" fillId="9" borderId="2" xfId="0" applyFont="1" applyFill="1" applyBorder="1"/>
    <xf numFmtId="164" fontId="3" fillId="7" borderId="0" xfId="0" applyNumberFormat="1" applyFont="1" applyFill="1"/>
    <xf numFmtId="164" fontId="3" fillId="4" borderId="2" xfId="0" applyNumberFormat="1" applyFont="1" applyFill="1" applyBorder="1"/>
    <xf numFmtId="164" fontId="3" fillId="3" borderId="0" xfId="0" applyNumberFormat="1" applyFont="1" applyFill="1"/>
    <xf numFmtId="164" fontId="3" fillId="4" borderId="0" xfId="0" applyNumberFormat="1" applyFont="1" applyFill="1"/>
    <xf numFmtId="164" fontId="3" fillId="8" borderId="0" xfId="0" applyNumberFormat="1" applyFont="1" applyFill="1"/>
    <xf numFmtId="164" fontId="3" fillId="9" borderId="0" xfId="0" applyNumberFormat="1" applyFont="1" applyFill="1"/>
    <xf numFmtId="164" fontId="3" fillId="9" borderId="2" xfId="0" applyNumberFormat="1" applyFont="1" applyFill="1" applyBorder="1"/>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164" fontId="3" fillId="4" borderId="2" xfId="3" applyNumberFormat="1" applyFont="1" applyFill="1" applyBorder="1"/>
    <xf numFmtId="0" fontId="2" fillId="11" borderId="1" xfId="0" applyFont="1" applyFill="1" applyBorder="1" applyAlignment="1">
      <alignment horizontal="center" vertical="center" wrapText="1"/>
    </xf>
    <xf numFmtId="0" fontId="3" fillId="11" borderId="0" xfId="0" applyFont="1" applyFill="1"/>
    <xf numFmtId="164" fontId="3" fillId="11" borderId="0" xfId="0" applyNumberFormat="1" applyFont="1" applyFill="1"/>
    <xf numFmtId="0" fontId="3" fillId="0" borderId="0" xfId="0" applyFont="1" applyAlignment="1">
      <alignment vertical="center"/>
    </xf>
    <xf numFmtId="0" fontId="11" fillId="3"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3" fillId="10" borderId="2" xfId="0" applyFont="1" applyFill="1" applyBorder="1" applyAlignment="1">
      <alignment horizontal="left"/>
    </xf>
    <xf numFmtId="164" fontId="3" fillId="10" borderId="2" xfId="0" applyNumberFormat="1" applyFont="1" applyFill="1" applyBorder="1"/>
    <xf numFmtId="0" fontId="0" fillId="14" borderId="4" xfId="0" applyFill="1" applyBorder="1" applyAlignment="1">
      <alignment horizontal="center" vertical="center" wrapText="1"/>
    </xf>
    <xf numFmtId="0" fontId="0" fillId="16" borderId="4" xfId="0" applyFill="1" applyBorder="1" applyAlignment="1">
      <alignment horizontal="center" vertical="center" wrapText="1"/>
    </xf>
    <xf numFmtId="0" fontId="20" fillId="15"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0" fillId="19" borderId="4" xfId="0" applyFill="1" applyBorder="1" applyAlignment="1">
      <alignment horizontal="center" vertical="center" wrapText="1"/>
    </xf>
    <xf numFmtId="0" fontId="20" fillId="18" borderId="5" xfId="0" applyFont="1" applyFill="1" applyBorder="1" applyAlignment="1">
      <alignment horizontal="center" vertical="center" wrapText="1"/>
    </xf>
    <xf numFmtId="0" fontId="20" fillId="20" borderId="5" xfId="0" applyFont="1" applyFill="1" applyBorder="1" applyAlignment="1">
      <alignment horizontal="center" vertical="center" wrapText="1"/>
    </xf>
    <xf numFmtId="0" fontId="0" fillId="21" borderId="4" xfId="0" applyFill="1" applyBorder="1" applyAlignment="1">
      <alignment horizontal="center" vertical="center" wrapText="1"/>
    </xf>
    <xf numFmtId="0" fontId="20" fillId="22" borderId="5" xfId="0" applyFont="1" applyFill="1" applyBorder="1" applyAlignment="1">
      <alignment horizontal="center" vertical="center" wrapText="1"/>
    </xf>
    <xf numFmtId="0" fontId="0" fillId="12" borderId="4" xfId="0" applyFill="1" applyBorder="1" applyAlignment="1">
      <alignment horizontal="center" vertical="center" wrapText="1"/>
    </xf>
    <xf numFmtId="0" fontId="20" fillId="23" borderId="6" xfId="0" applyFont="1" applyFill="1" applyBorder="1" applyAlignment="1">
      <alignment horizontal="center" vertical="center" wrapText="1"/>
    </xf>
    <xf numFmtId="0" fontId="0" fillId="24" borderId="4" xfId="0" applyFill="1" applyBorder="1" applyAlignment="1">
      <alignment horizontal="center" vertical="center" wrapText="1"/>
    </xf>
    <xf numFmtId="0" fontId="0" fillId="10" borderId="4" xfId="0" applyFill="1" applyBorder="1" applyAlignment="1">
      <alignment horizontal="center" vertical="center" wrapText="1"/>
    </xf>
    <xf numFmtId="164" fontId="2" fillId="0" borderId="4" xfId="0" applyNumberFormat="1" applyFont="1" applyBorder="1"/>
    <xf numFmtId="164" fontId="2" fillId="0" borderId="6" xfId="0" applyNumberFormat="1" applyFont="1" applyBorder="1"/>
    <xf numFmtId="0" fontId="3" fillId="13" borderId="0" xfId="0" applyFont="1" applyFill="1"/>
    <xf numFmtId="164" fontId="3" fillId="13" borderId="0" xfId="0" applyNumberFormat="1" applyFont="1" applyFill="1"/>
    <xf numFmtId="0" fontId="3" fillId="10" borderId="2" xfId="0" applyFont="1" applyFill="1" applyBorder="1"/>
    <xf numFmtId="0" fontId="2" fillId="0" borderId="0" xfId="0" applyFont="1" applyAlignment="1">
      <alignment horizontal="center"/>
    </xf>
    <xf numFmtId="164" fontId="3" fillId="10" borderId="1" xfId="0" applyNumberFormat="1" applyFont="1" applyFill="1" applyBorder="1"/>
    <xf numFmtId="0" fontId="3" fillId="0" borderId="5" xfId="0" applyFont="1" applyBorder="1"/>
    <xf numFmtId="164" fontId="3" fillId="0" borderId="5" xfId="0" applyNumberFormat="1" applyFont="1" applyBorder="1"/>
    <xf numFmtId="43" fontId="2" fillId="0" borderId="0" xfId="4" applyFont="1"/>
    <xf numFmtId="0" fontId="23" fillId="0" borderId="0" xfId="0" applyFont="1" applyAlignment="1">
      <alignment horizontal="left" indent="1"/>
    </xf>
    <xf numFmtId="0" fontId="11" fillId="5" borderId="0" xfId="0" applyFont="1" applyFill="1" applyAlignment="1">
      <alignment horizontal="center"/>
    </xf>
    <xf numFmtId="0" fontId="0" fillId="5" borderId="0" xfId="0" applyFill="1" applyAlignment="1">
      <alignment horizontal="center"/>
    </xf>
    <xf numFmtId="0" fontId="2" fillId="2" borderId="0" xfId="0" applyFont="1" applyFill="1" applyAlignment="1">
      <alignment horizontal="center" vertical="center" wrapText="1"/>
    </xf>
    <xf numFmtId="0" fontId="0" fillId="10" borderId="7" xfId="0" applyFill="1" applyBorder="1" applyAlignment="1">
      <alignment horizontal="center" vertical="center" wrapText="1"/>
    </xf>
    <xf numFmtId="0" fontId="0" fillId="10" borderId="8" xfId="0" applyFill="1" applyBorder="1" applyAlignment="1">
      <alignment horizontal="center" vertical="center" wrapText="1"/>
    </xf>
    <xf numFmtId="164" fontId="2" fillId="0" borderId="8" xfId="0" applyNumberFormat="1" applyFont="1" applyBorder="1"/>
    <xf numFmtId="164" fontId="11" fillId="0" borderId="0" xfId="0" applyNumberFormat="1" applyFont="1"/>
    <xf numFmtId="164" fontId="3" fillId="0" borderId="7" xfId="0" applyNumberFormat="1" applyFont="1" applyBorder="1"/>
    <xf numFmtId="0" fontId="13" fillId="0" borderId="0" xfId="0" applyFont="1" applyAlignment="1">
      <alignment horizontal="center"/>
    </xf>
    <xf numFmtId="0" fontId="0" fillId="0" borderId="0" xfId="0" applyAlignment="1">
      <alignment horizontal="left" indent="2"/>
    </xf>
    <xf numFmtId="0" fontId="13" fillId="9" borderId="0" xfId="0" applyFont="1" applyFill="1"/>
    <xf numFmtId="0" fontId="0" fillId="9" borderId="0" xfId="0" applyFill="1"/>
    <xf numFmtId="0" fontId="11" fillId="9" borderId="0" xfId="0" applyFont="1" applyFill="1"/>
    <xf numFmtId="164" fontId="0" fillId="0" borderId="0" xfId="0" applyNumberFormat="1" applyAlignment="1">
      <alignment vertical="center"/>
    </xf>
    <xf numFmtId="49" fontId="0" fillId="0" borderId="0" xfId="0" applyNumberFormat="1" applyAlignment="1">
      <alignment vertical="center"/>
    </xf>
    <xf numFmtId="0" fontId="2" fillId="2" borderId="10" xfId="0" applyFont="1" applyFill="1" applyBorder="1" applyAlignment="1">
      <alignment horizontal="center" vertical="center" wrapText="1"/>
    </xf>
    <xf numFmtId="0" fontId="0" fillId="0" borderId="12" xfId="0" applyBorder="1"/>
    <xf numFmtId="164" fontId="0" fillId="0" borderId="2" xfId="0" applyNumberFormat="1" applyBorder="1"/>
    <xf numFmtId="43" fontId="0" fillId="0" borderId="0" xfId="4" applyFont="1"/>
    <xf numFmtId="43" fontId="0" fillId="0" borderId="2" xfId="4" applyFont="1" applyBorder="1"/>
    <xf numFmtId="0" fontId="0" fillId="0" borderId="13" xfId="0" applyBorder="1"/>
    <xf numFmtId="0" fontId="25" fillId="0" borderId="9" xfId="0" applyFont="1" applyBorder="1"/>
    <xf numFmtId="0" fontId="25" fillId="0" borderId="11" xfId="0" applyFont="1" applyBorder="1"/>
    <xf numFmtId="0" fontId="25" fillId="0" borderId="17" xfId="0" applyFont="1" applyBorder="1"/>
    <xf numFmtId="0" fontId="0" fillId="0" borderId="9" xfId="0" applyBorder="1"/>
    <xf numFmtId="0" fontId="0" fillId="0" borderId="11" xfId="0" applyBorder="1"/>
    <xf numFmtId="43" fontId="2" fillId="2" borderId="10" xfId="4"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0" fillId="0" borderId="17" xfId="0" applyBorder="1"/>
    <xf numFmtId="43" fontId="0" fillId="0" borderId="0" xfId="4" applyFont="1" applyBorder="1"/>
    <xf numFmtId="0" fontId="0" fillId="0" borderId="14" xfId="0" applyBorder="1"/>
    <xf numFmtId="164" fontId="0" fillId="0" borderId="9" xfId="0" applyNumberFormat="1" applyBorder="1"/>
    <xf numFmtId="164" fontId="0" fillId="0" borderId="11" xfId="0" applyNumberFormat="1" applyBorder="1"/>
    <xf numFmtId="6" fontId="0" fillId="0" borderId="9" xfId="0" applyNumberFormat="1" applyBorder="1"/>
    <xf numFmtId="6" fontId="0" fillId="0" borderId="11" xfId="0" applyNumberFormat="1" applyBorder="1"/>
    <xf numFmtId="43" fontId="0" fillId="0" borderId="9" xfId="4" applyFont="1" applyBorder="1"/>
    <xf numFmtId="43" fontId="0" fillId="0" borderId="11" xfId="4" applyFont="1" applyBorder="1"/>
    <xf numFmtId="43" fontId="0" fillId="0" borderId="9" xfId="4" applyFont="1" applyFill="1" applyBorder="1"/>
    <xf numFmtId="43" fontId="0" fillId="0" borderId="11" xfId="4" applyFont="1" applyFill="1" applyBorder="1"/>
    <xf numFmtId="43" fontId="0" fillId="0" borderId="17" xfId="4" applyFont="1" applyBorder="1"/>
    <xf numFmtId="43" fontId="0" fillId="0" borderId="13" xfId="4" applyFont="1" applyBorder="1"/>
    <xf numFmtId="0" fontId="0" fillId="0" borderId="10" xfId="0" applyBorder="1"/>
    <xf numFmtId="0" fontId="25" fillId="0" borderId="10" xfId="0" applyFont="1" applyBorder="1"/>
    <xf numFmtId="164" fontId="0" fillId="0" borderId="16" xfId="0" applyNumberFormat="1" applyBorder="1"/>
    <xf numFmtId="164" fontId="0" fillId="0" borderId="3" xfId="0" applyNumberFormat="1" applyBorder="1"/>
    <xf numFmtId="164" fontId="0" fillId="0" borderId="15" xfId="0" applyNumberFormat="1" applyBorder="1"/>
    <xf numFmtId="164" fontId="0" fillId="0" borderId="17" xfId="0" applyNumberFormat="1" applyBorder="1"/>
    <xf numFmtId="164" fontId="0" fillId="0" borderId="12" xfId="0" applyNumberFormat="1" applyBorder="1"/>
    <xf numFmtId="164" fontId="0" fillId="0" borderId="13" xfId="0" applyNumberFormat="1" applyBorder="1"/>
    <xf numFmtId="164" fontId="0" fillId="0" borderId="14" xfId="0" applyNumberFormat="1" applyBorder="1"/>
    <xf numFmtId="43" fontId="0" fillId="0" borderId="3" xfId="4" applyFont="1" applyBorder="1"/>
    <xf numFmtId="164" fontId="0" fillId="0" borderId="10" xfId="0" applyNumberFormat="1" applyBorder="1"/>
    <xf numFmtId="0" fontId="0" fillId="9" borderId="9" xfId="0" applyFill="1" applyBorder="1"/>
    <xf numFmtId="164" fontId="0" fillId="9" borderId="0" xfId="0" applyNumberFormat="1" applyFill="1"/>
    <xf numFmtId="0" fontId="25" fillId="9" borderId="16" xfId="0" applyFont="1" applyFill="1" applyBorder="1"/>
    <xf numFmtId="0" fontId="0" fillId="9" borderId="15" xfId="0" applyFill="1" applyBorder="1"/>
    <xf numFmtId="0" fontId="25" fillId="9" borderId="17" xfId="0" applyFont="1" applyFill="1" applyBorder="1"/>
    <xf numFmtId="0" fontId="0" fillId="9" borderId="12" xfId="0" applyFill="1" applyBorder="1"/>
    <xf numFmtId="0" fontId="25" fillId="9" borderId="10" xfId="0" applyFont="1" applyFill="1" applyBorder="1"/>
    <xf numFmtId="0" fontId="25" fillId="9" borderId="9" xfId="0" applyFont="1" applyFill="1" applyBorder="1"/>
    <xf numFmtId="164" fontId="0" fillId="9" borderId="3" xfId="0" applyNumberFormat="1" applyFill="1" applyBorder="1"/>
    <xf numFmtId="0" fontId="0" fillId="9" borderId="10" xfId="0" applyFill="1" applyBorder="1"/>
    <xf numFmtId="43" fontId="0" fillId="9" borderId="3" xfId="4" applyFont="1" applyFill="1" applyBorder="1"/>
    <xf numFmtId="43" fontId="0" fillId="9" borderId="0" xfId="4" applyFont="1" applyFill="1" applyBorder="1"/>
    <xf numFmtId="0" fontId="13" fillId="9" borderId="10" xfId="0" applyFont="1" applyFill="1" applyBorder="1" applyAlignment="1">
      <alignment horizontal="left" vertical="center" wrapText="1"/>
    </xf>
    <xf numFmtId="0" fontId="13" fillId="0" borderId="9" xfId="0" applyFont="1" applyBorder="1" applyAlignment="1">
      <alignment horizontal="left" vertical="center" wrapText="1"/>
    </xf>
    <xf numFmtId="0" fontId="13" fillId="9" borderId="9" xfId="0" applyFont="1" applyFill="1" applyBorder="1" applyAlignment="1">
      <alignment horizontal="left" vertical="center" wrapText="1"/>
    </xf>
    <xf numFmtId="164" fontId="0" fillId="9" borderId="10" xfId="0" applyNumberFormat="1" applyFill="1" applyBorder="1"/>
    <xf numFmtId="164" fontId="0" fillId="9" borderId="9" xfId="0" applyNumberFormat="1" applyFill="1" applyBorder="1"/>
    <xf numFmtId="0" fontId="0" fillId="9" borderId="16" xfId="0" applyFill="1" applyBorder="1"/>
    <xf numFmtId="0" fontId="0" fillId="9" borderId="17" xfId="0" applyFill="1" applyBorder="1"/>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9" borderId="9" xfId="0" applyFill="1" applyBorder="1" applyAlignment="1">
      <alignment horizontal="left" vertical="center" wrapText="1"/>
    </xf>
    <xf numFmtId="43" fontId="0" fillId="9" borderId="10" xfId="4" applyFont="1" applyFill="1" applyBorder="1"/>
    <xf numFmtId="43" fontId="0" fillId="9" borderId="9" xfId="4" applyFont="1" applyFill="1" applyBorder="1"/>
    <xf numFmtId="43" fontId="0" fillId="0" borderId="10" xfId="4" applyFont="1" applyBorder="1"/>
    <xf numFmtId="0" fontId="0" fillId="0" borderId="15" xfId="0" applyBorder="1"/>
    <xf numFmtId="0" fontId="0" fillId="0" borderId="3" xfId="0" applyBorder="1"/>
    <xf numFmtId="0" fontId="2" fillId="9" borderId="10" xfId="0" applyFont="1" applyFill="1" applyBorder="1" applyAlignment="1">
      <alignment horizontal="center" vertical="center"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9" borderId="10" xfId="0" applyFill="1" applyBorder="1" applyAlignment="1">
      <alignment horizontal="left" vertical="top" wrapText="1"/>
    </xf>
    <xf numFmtId="0" fontId="0" fillId="9" borderId="9" xfId="0" applyFill="1" applyBorder="1" applyAlignment="1">
      <alignment horizontal="left" vertical="top" wrapText="1"/>
    </xf>
    <xf numFmtId="0" fontId="0" fillId="0" borderId="11" xfId="0" applyBorder="1" applyAlignment="1">
      <alignment horizontal="left" vertical="top" wrapText="1"/>
    </xf>
    <xf numFmtId="0" fontId="25" fillId="0" borderId="10" xfId="1" applyFont="1" applyFill="1" applyBorder="1" applyAlignment="1">
      <alignment horizontal="left" vertical="center" wrapText="1"/>
    </xf>
    <xf numFmtId="0" fontId="25" fillId="0" borderId="9" xfId="1" applyFont="1" applyFill="1" applyBorder="1" applyAlignment="1">
      <alignment horizontal="left" vertical="center" wrapText="1"/>
    </xf>
    <xf numFmtId="0" fontId="0" fillId="9" borderId="12" xfId="0" applyFill="1" applyBorder="1" applyAlignment="1">
      <alignment horizontal="left" vertical="center" wrapText="1"/>
    </xf>
    <xf numFmtId="0" fontId="0" fillId="0" borderId="12" xfId="0" applyBorder="1" applyAlignment="1">
      <alignment horizontal="left" vertical="center" wrapText="1"/>
    </xf>
    <xf numFmtId="0" fontId="0" fillId="9" borderId="15" xfId="0" applyFill="1" applyBorder="1" applyAlignment="1">
      <alignment horizontal="left" vertical="center"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164" fontId="0" fillId="9" borderId="15" xfId="0" applyNumberFormat="1" applyFill="1" applyBorder="1"/>
    <xf numFmtId="164" fontId="0" fillId="9" borderId="12" xfId="0" applyNumberFormat="1" applyFill="1" applyBorder="1"/>
    <xf numFmtId="0" fontId="2" fillId="7" borderId="10" xfId="0" applyFont="1" applyFill="1" applyBorder="1" applyAlignment="1">
      <alignment horizontal="center" vertical="center" wrapText="1"/>
    </xf>
    <xf numFmtId="9" fontId="0" fillId="9" borderId="0" xfId="2" applyFont="1" applyFill="1"/>
    <xf numFmtId="0" fontId="0" fillId="0" borderId="16" xfId="0" applyBorder="1"/>
    <xf numFmtId="0" fontId="0" fillId="0" borderId="11" xfId="0" applyBorder="1" applyAlignment="1">
      <alignment horizontal="left" vertical="center" wrapText="1"/>
    </xf>
    <xf numFmtId="164" fontId="0" fillId="9" borderId="17" xfId="0" applyNumberFormat="1" applyFill="1" applyBorder="1"/>
    <xf numFmtId="43" fontId="0" fillId="0" borderId="16" xfId="4" applyFont="1" applyBorder="1"/>
    <xf numFmtId="164" fontId="0" fillId="9" borderId="16" xfId="0" applyNumberFormat="1" applyFill="1" applyBorder="1"/>
    <xf numFmtId="0" fontId="0" fillId="7" borderId="0" xfId="0" applyFill="1"/>
    <xf numFmtId="0" fontId="11" fillId="0" borderId="2" xfId="0" applyFont="1" applyBorder="1"/>
    <xf numFmtId="0" fontId="0" fillId="5" borderId="0" xfId="0" applyFill="1"/>
    <xf numFmtId="164" fontId="0" fillId="5" borderId="0" xfId="0" applyNumberFormat="1" applyFill="1"/>
    <xf numFmtId="0" fontId="0" fillId="9" borderId="10" xfId="0" applyFill="1" applyBorder="1" applyAlignment="1">
      <alignment horizontal="left" vertical="center" wrapText="1"/>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9" borderId="10" xfId="0" applyFill="1" applyBorder="1" applyAlignment="1">
      <alignment vertical="center"/>
    </xf>
    <xf numFmtId="0" fontId="0" fillId="9" borderId="9" xfId="0" applyFill="1" applyBorder="1" applyAlignment="1">
      <alignment vertical="center"/>
    </xf>
    <xf numFmtId="0" fontId="0" fillId="9" borderId="0" xfId="0" applyFill="1" applyAlignment="1">
      <alignment vertical="center"/>
    </xf>
    <xf numFmtId="0" fontId="0" fillId="0" borderId="0" xfId="0" applyAlignment="1">
      <alignment vertical="center"/>
    </xf>
    <xf numFmtId="0" fontId="0" fillId="0" borderId="2" xfId="0" applyBorder="1" applyAlignment="1">
      <alignment vertical="center"/>
    </xf>
    <xf numFmtId="0" fontId="26" fillId="0" borderId="0" xfId="0" applyFont="1"/>
    <xf numFmtId="164" fontId="3" fillId="11" borderId="0" xfId="0" applyNumberFormat="1" applyFont="1" applyFill="1" applyAlignment="1">
      <alignment vertical="center"/>
    </xf>
    <xf numFmtId="0" fontId="3" fillId="11" borderId="0" xfId="0" applyFont="1" applyFill="1" applyAlignment="1">
      <alignment vertical="center"/>
    </xf>
    <xf numFmtId="0" fontId="15" fillId="0" borderId="0" xfId="0" applyFont="1" applyAlignment="1">
      <alignment horizontal="left" indent="1"/>
    </xf>
    <xf numFmtId="0" fontId="15" fillId="0" borderId="0" xfId="0" applyFont="1" applyAlignment="1">
      <alignment horizontal="left" indent="2"/>
    </xf>
    <xf numFmtId="164" fontId="11" fillId="7" borderId="0" xfId="0" applyNumberFormat="1" applyFont="1" applyFill="1"/>
    <xf numFmtId="0" fontId="11" fillId="0" borderId="0" xfId="0" applyFont="1" applyAlignment="1">
      <alignment horizontal="right"/>
    </xf>
    <xf numFmtId="0" fontId="7" fillId="0" borderId="0" xfId="0" applyFont="1"/>
    <xf numFmtId="164" fontId="7" fillId="0" borderId="0" xfId="0" applyNumberFormat="1" applyFont="1"/>
    <xf numFmtId="0" fontId="15" fillId="0" borderId="0" xfId="0" applyFont="1" applyAlignment="1">
      <alignment horizontal="left" wrapText="1" indent="2"/>
    </xf>
    <xf numFmtId="0" fontId="0" fillId="4" borderId="0" xfId="0" applyFill="1"/>
    <xf numFmtId="0" fontId="2" fillId="4" borderId="0" xfId="0" applyFont="1" applyFill="1"/>
    <xf numFmtId="0" fontId="7" fillId="0" borderId="0" xfId="0" applyFont="1" applyAlignment="1">
      <alignment horizontal="center" vertical="center" wrapText="1"/>
    </xf>
    <xf numFmtId="164" fontId="8" fillId="0" borderId="0" xfId="0" applyNumberFormat="1" applyFont="1"/>
    <xf numFmtId="164" fontId="0" fillId="7" borderId="0" xfId="0" applyNumberFormat="1" applyFill="1"/>
    <xf numFmtId="17" fontId="7" fillId="0" borderId="0" xfId="0" applyNumberFormat="1" applyFont="1"/>
    <xf numFmtId="17" fontId="0" fillId="7" borderId="0" xfId="0" applyNumberFormat="1" applyFill="1"/>
    <xf numFmtId="0" fontId="11"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164" fontId="10" fillId="0" borderId="0" xfId="4" applyNumberFormat="1" applyFont="1"/>
    <xf numFmtId="0" fontId="27" fillId="0" borderId="0" xfId="0" applyFont="1"/>
    <xf numFmtId="0" fontId="27" fillId="0" borderId="0" xfId="0" applyFont="1" applyAlignment="1">
      <alignment horizontal="right"/>
    </xf>
    <xf numFmtId="0" fontId="0" fillId="0" borderId="0" xfId="0" applyAlignment="1">
      <alignment horizontal="right"/>
    </xf>
    <xf numFmtId="0" fontId="3" fillId="11" borderId="0" xfId="0" applyFont="1" applyFill="1" applyAlignment="1">
      <alignment horizontal="left" wrapText="1"/>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7" borderId="0" xfId="0" applyFont="1" applyFill="1" applyAlignment="1">
      <alignment horizontal="left"/>
    </xf>
    <xf numFmtId="0" fontId="3" fillId="4" borderId="2" xfId="0" applyFont="1" applyFill="1" applyBorder="1" applyAlignment="1">
      <alignment horizontal="left"/>
    </xf>
    <xf numFmtId="0" fontId="11" fillId="0" borderId="2" xfId="0" applyFont="1" applyBorder="1" applyAlignment="1">
      <alignment horizontal="center"/>
    </xf>
    <xf numFmtId="0" fontId="0" fillId="0" borderId="3" xfId="0" applyBorder="1" applyAlignment="1">
      <alignment horizontal="center"/>
    </xf>
    <xf numFmtId="0" fontId="0" fillId="0" borderId="0" xfId="0"/>
    <xf numFmtId="0" fontId="11" fillId="0" borderId="3" xfId="0" applyFont="1" applyBorder="1" applyAlignment="1">
      <alignment horizontal="center"/>
    </xf>
    <xf numFmtId="164" fontId="11" fillId="9" borderId="0" xfId="0" applyNumberFormat="1" applyFont="1" applyFill="1"/>
    <xf numFmtId="0" fontId="11" fillId="0" borderId="14" xfId="0" applyFont="1" applyBorder="1"/>
    <xf numFmtId="164" fontId="0" fillId="0" borderId="0" xfId="0" applyNumberFormat="1" applyFont="1"/>
    <xf numFmtId="164" fontId="11" fillId="9" borderId="12" xfId="0" applyNumberFormat="1" applyFont="1" applyFill="1" applyBorder="1"/>
    <xf numFmtId="164" fontId="11" fillId="8" borderId="12" xfId="0" applyNumberFormat="1" applyFont="1" applyFill="1" applyBorder="1"/>
    <xf numFmtId="164" fontId="11" fillId="3" borderId="12" xfId="0" applyNumberFormat="1" applyFont="1" applyFill="1" applyBorder="1"/>
    <xf numFmtId="0" fontId="0" fillId="5" borderId="0" xfId="0" applyFill="1" applyAlignment="1">
      <alignment horizontal="right"/>
    </xf>
    <xf numFmtId="164" fontId="11" fillId="5" borderId="0" xfId="0" applyNumberFormat="1" applyFont="1" applyFill="1"/>
    <xf numFmtId="0" fontId="0" fillId="8" borderId="0" xfId="0" applyFill="1"/>
    <xf numFmtId="0" fontId="0" fillId="3" borderId="0" xfId="0" applyFill="1"/>
    <xf numFmtId="0" fontId="0" fillId="0" borderId="9" xfId="0" applyFill="1" applyBorder="1" applyAlignment="1">
      <alignment horizontal="left" vertical="top" wrapText="1"/>
    </xf>
    <xf numFmtId="0" fontId="0" fillId="0" borderId="9" xfId="0" applyFill="1" applyBorder="1"/>
    <xf numFmtId="0" fontId="0" fillId="0" borderId="0" xfId="0" applyFill="1" applyAlignment="1">
      <alignment vertical="center"/>
    </xf>
    <xf numFmtId="0" fontId="0" fillId="0" borderId="9" xfId="0" applyFill="1" applyBorder="1" applyAlignment="1">
      <alignment vertical="center"/>
    </xf>
  </cellXfs>
  <cellStyles count="5">
    <cellStyle name="Comma" xfId="4" builtinId="3"/>
    <cellStyle name="Currency" xfId="3" builtinId="4"/>
    <cellStyle name="Hyperlink" xfId="1" builtinId="8"/>
    <cellStyle name="Normal" xfId="0" builtinId="0"/>
    <cellStyle name="Percent" xfId="2" builtinId="5"/>
  </cellStyles>
  <dxfs count="0"/>
  <tableStyles count="0" defaultTableStyle="TableStyleMedium2" defaultPivotStyle="PivotStyleLight16"/>
  <colors>
    <mruColors>
      <color rgb="FFFFB219"/>
      <color rgb="FFFFE6B3"/>
      <color rgb="FFFFD2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28575</xdr:colOff>
      <xdr:row>2</xdr:row>
      <xdr:rowOff>3168</xdr:rowOff>
    </xdr:from>
    <xdr:to>
      <xdr:col>21</xdr:col>
      <xdr:colOff>600075</xdr:colOff>
      <xdr:row>29</xdr:row>
      <xdr:rowOff>114300</xdr:rowOff>
    </xdr:to>
    <xdr:sp macro="" textlink="">
      <xdr:nvSpPr>
        <xdr:cNvPr id="4" name="TextBox 3">
          <a:extLst>
            <a:ext uri="{FF2B5EF4-FFF2-40B4-BE49-F238E27FC236}">
              <a16:creationId xmlns:a16="http://schemas.microsoft.com/office/drawing/2014/main" id="{4D6286D0-B425-1D2F-9EFF-1C06BFE3A9B3}"/>
            </a:ext>
          </a:extLst>
        </xdr:cNvPr>
        <xdr:cNvSpPr txBox="1"/>
      </xdr:nvSpPr>
      <xdr:spPr>
        <a:xfrm>
          <a:off x="9401175" y="384168"/>
          <a:ext cx="7886700" cy="503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200" b="1">
              <a:latin typeface="+mn-lt"/>
            </a:rPr>
            <a:t>Racional de imputação de custos</a:t>
          </a:r>
        </a:p>
        <a:p>
          <a:endParaRPr lang="pt-PT" sz="1200">
            <a:latin typeface="+mn-lt"/>
          </a:endParaRPr>
        </a:p>
        <a:p>
          <a:r>
            <a:rPr lang="pt-PT" sz="1200">
              <a:latin typeface="+mn-lt"/>
            </a:rPr>
            <a:t>A</a:t>
          </a:r>
          <a:r>
            <a:rPr lang="pt-PT" sz="1200" baseline="0">
              <a:latin typeface="+mn-lt"/>
            </a:rPr>
            <a:t> maioria das</a:t>
          </a:r>
          <a:r>
            <a:rPr lang="pt-PT" sz="1200">
              <a:latin typeface="+mn-lt"/>
            </a:rPr>
            <a:t> ações previstas nesta</a:t>
          </a:r>
          <a:r>
            <a:rPr lang="pt-PT" sz="1200" baseline="0">
              <a:latin typeface="+mn-lt"/>
            </a:rPr>
            <a:t> candidatura</a:t>
          </a:r>
          <a:r>
            <a:rPr lang="pt-PT" sz="1200">
              <a:latin typeface="+mn-lt"/>
            </a:rPr>
            <a:t> apresentam natureza coletiva e não se encontram diretamente associadas a uma única instituição ou região. É o caso dos custos relativos à participação em ações de promoção coletivas (aluguer de</a:t>
          </a:r>
          <a:r>
            <a:rPr lang="pt-PT" sz="1200" baseline="0">
              <a:latin typeface="+mn-lt"/>
            </a:rPr>
            <a:t> espaços, </a:t>
          </a:r>
          <a:r>
            <a:rPr lang="pt-PT" sz="1200">
              <a:latin typeface="+mn-lt"/>
            </a:rPr>
            <a:t>montagem de stands, produção de materiais gráficos comuns, comunicação institucional), bem como os custos de desenvolvimento da marca e de ferramentas digitais.</a:t>
          </a:r>
        </a:p>
        <a:p>
          <a:endParaRPr lang="pt-PT" sz="1200">
            <a:latin typeface="+mn-lt"/>
          </a:endParaRPr>
        </a:p>
        <a:p>
          <a:r>
            <a:rPr lang="pt-PT" sz="1200">
              <a:latin typeface="+mn-lt"/>
            </a:rPr>
            <a:t>Para garantir uma imputação justa destes custos, foi adotado um critério proporcional baseado no número de Instituições de Ensino Superior participantes em cada atividade e na sua localização geográfica. Assim, partindo do universo total de IES que se associam</a:t>
          </a:r>
          <a:r>
            <a:rPr lang="pt-PT" sz="1200" baseline="0">
              <a:latin typeface="+mn-lt"/>
            </a:rPr>
            <a:t> às iniciativas conjuntas de internacionlização previstas</a:t>
          </a:r>
          <a:r>
            <a:rPr lang="pt-PT" sz="1200">
              <a:latin typeface="+mn-lt"/>
            </a:rPr>
            <a:t>, identificaram-se aquelas que pertencem às regiões abrangidas por esta candidatura,</a:t>
          </a:r>
          <a:r>
            <a:rPr lang="pt-PT" sz="1200" baseline="0">
              <a:latin typeface="+mn-lt"/>
            </a:rPr>
            <a:t> co-promotoras da ação, </a:t>
          </a:r>
          <a:r>
            <a:rPr lang="pt-PT" sz="1200">
              <a:latin typeface="+mn-lt"/>
            </a:rPr>
            <a:t>e aquelas que se situam na região de Lisboa. A proporção de IES beneficiárias em cada atividade determinou a parcela de custos atribuída às IES de</a:t>
          </a:r>
          <a:r>
            <a:rPr lang="pt-PT" sz="1200" baseline="0">
              <a:latin typeface="+mn-lt"/>
            </a:rPr>
            <a:t> cada</a:t>
          </a:r>
          <a:r>
            <a:rPr lang="pt-PT" sz="1200">
              <a:latin typeface="+mn-lt"/>
            </a:rPr>
            <a:t> região.</a:t>
          </a:r>
        </a:p>
        <a:p>
          <a:endParaRPr lang="pt-PT" sz="1200">
            <a:latin typeface="+mn-lt"/>
          </a:endParaRPr>
        </a:p>
        <a:p>
          <a:r>
            <a:rPr lang="pt-PT" sz="1200">
              <a:latin typeface="+mn-lt"/>
            </a:rPr>
            <a:t>Deste modo, a candidatura apresentada contempla apenas a fração de custos que corresponde às IES das regiões Norte, Centro e Alentejo. A parcela de custos imputável às IES da região de Lisboa será objeto de candidatura autónoma, garantindo que não há sobreposição de financiamento nem dupla contabilização.</a:t>
          </a:r>
        </a:p>
        <a:p>
          <a:endParaRPr lang="pt-PT" sz="1200">
            <a:latin typeface="+mn-lt"/>
          </a:endParaRPr>
        </a:p>
        <a:p>
          <a:r>
            <a:rPr lang="pt-PT" sz="1200">
              <a:latin typeface="+mn-lt"/>
            </a:rPr>
            <a:t>No caso dos custos diretamente calculados em função do número de participantes - como viagens, alojamento ou taxas de participação em eventos - o valor incluído nesta candidatura resulta da contabilização direta dos participantes das IES do Norte, Centro e Alentejo. Foram considerados entre 1 e 4 participantes por instituição, em função da sua dimensão, assegurando um critério equitativo de distribuição. Importa ainda referir que, relativamente aos eventos previstos para 2026, foi previamente realizado um levantamento junto das IES para identificar o seu interesse em participar nas diferentes iniciativas calendarizadas, o que permitiu calcular de forma mais realista as despesas a incluir.</a:t>
          </a:r>
        </a:p>
        <a:p>
          <a:endParaRPr lang="pt-PT" sz="1200">
            <a:latin typeface="+mn-lt"/>
          </a:endParaRPr>
        </a:p>
        <a:p>
          <a:r>
            <a:rPr lang="pt-PT" sz="1200">
              <a:latin typeface="+mn-lt"/>
            </a:rPr>
            <a:t>O ficheiro</a:t>
          </a:r>
          <a:r>
            <a:rPr lang="pt-PT" sz="1200" baseline="0">
              <a:latin typeface="+mn-lt"/>
            </a:rPr>
            <a:t> que serviu de base aos cálculos do orçamento para esta candidatura pode ser consultado aqui:  </a:t>
          </a:r>
          <a:endParaRPr lang="pt-PT" sz="12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8</xdr:col>
      <xdr:colOff>420000</xdr:colOff>
      <xdr:row>31</xdr:row>
      <xdr:rowOff>124188</xdr:rowOff>
    </xdr:to>
    <xdr:pic>
      <xdr:nvPicPr>
        <xdr:cNvPr id="2" name="Imagem 1">
          <a:extLst>
            <a:ext uri="{FF2B5EF4-FFF2-40B4-BE49-F238E27FC236}">
              <a16:creationId xmlns:a16="http://schemas.microsoft.com/office/drawing/2014/main" id="{03F87013-52B0-ECAA-E776-87704162E23A}"/>
            </a:ext>
          </a:extLst>
        </xdr:cNvPr>
        <xdr:cNvPicPr>
          <a:picLocks noChangeAspect="1"/>
        </xdr:cNvPicPr>
      </xdr:nvPicPr>
      <xdr:blipFill>
        <a:blip xmlns:r="http://schemas.openxmlformats.org/officeDocument/2006/relationships" r:embed="rId1"/>
        <a:stretch>
          <a:fillRect/>
        </a:stretch>
      </xdr:blipFill>
      <xdr:spPr>
        <a:xfrm>
          <a:off x="609600" y="3429000"/>
          <a:ext cx="6449325" cy="2600688"/>
        </a:xfrm>
        <a:prstGeom prst="rect">
          <a:avLst/>
        </a:prstGeom>
      </xdr:spPr>
    </xdr:pic>
    <xdr:clientData/>
  </xdr:twoCellAnchor>
  <xdr:twoCellAnchor editAs="oneCell">
    <xdr:from>
      <xdr:col>1</xdr:col>
      <xdr:colOff>0</xdr:colOff>
      <xdr:row>32</xdr:row>
      <xdr:rowOff>0</xdr:rowOff>
    </xdr:from>
    <xdr:to>
      <xdr:col>8</xdr:col>
      <xdr:colOff>420000</xdr:colOff>
      <xdr:row>44</xdr:row>
      <xdr:rowOff>57477</xdr:rowOff>
    </xdr:to>
    <xdr:pic>
      <xdr:nvPicPr>
        <xdr:cNvPr id="3" name="Imagem 2">
          <a:extLst>
            <a:ext uri="{FF2B5EF4-FFF2-40B4-BE49-F238E27FC236}">
              <a16:creationId xmlns:a16="http://schemas.microsoft.com/office/drawing/2014/main" id="{2F629F27-E097-C640-0F0D-146693DDF470}"/>
            </a:ext>
          </a:extLst>
        </xdr:cNvPr>
        <xdr:cNvPicPr>
          <a:picLocks noChangeAspect="1"/>
        </xdr:cNvPicPr>
      </xdr:nvPicPr>
      <xdr:blipFill>
        <a:blip xmlns:r="http://schemas.openxmlformats.org/officeDocument/2006/relationships" r:embed="rId2"/>
        <a:stretch>
          <a:fillRect/>
        </a:stretch>
      </xdr:blipFill>
      <xdr:spPr>
        <a:xfrm>
          <a:off x="609600" y="6096000"/>
          <a:ext cx="6449325" cy="23434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garida Rodrigues" id="{1AE1F702-3ADF-4015-97FB-DCCD66235E25}" userId="S::margarida.rodrigues@erasmusmais.pt::2cf60f71-38e9-4a10-a133-c67640f946b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92B71-6B1B-4C34-9477-9497D6F93370}" name="Table1" displayName="Table1" ref="B1:C49" totalsRowShown="0" headerRowCellStyle="Normal" dataCellStyle="Normal">
  <autoFilter ref="B1:C49" xr:uid="{C1292B71-6B1B-4C34-9477-9497D6F93370}"/>
  <tableColumns count="2">
    <tableColumn id="1" xr3:uid="{71872F24-D195-4867-93D2-C8E117F67AF8}" name="IES Beneficiárias Compete2030 NCA + Lisboa 2023" dataCellStyle="Normal"/>
    <tableColumn id="2" xr3:uid="{38023726-5766-4368-BB8C-A8EF4340E165}" name="Região" dataCellStyle="Norm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1" dT="2025-09-22T15:29:22.17" personId="{1AE1F702-3ADF-4015-97FB-DCCD66235E25}" id="{B6C3D5AD-3D27-4433-9882-98285DC6650A}">
    <text>Rubrica de campanhas de imagem e promoção internacional da oferta portuguesa</text>
  </threadedComment>
  <threadedComment ref="L1" dT="2025-09-22T15:30:06.19" personId="{1AE1F702-3ADF-4015-97FB-DCCD66235E25}" id="{6146D8E0-5072-4059-A4E6-94A903331255}">
    <text>Rubrica estadas</text>
  </threadedComment>
  <threadedComment ref="N1" dT="2025-09-22T15:35:05.02" personId="{1AE1F702-3ADF-4015-97FB-DCCD66235E25}" id="{6FB7EE38-3425-4A17-8568-751FBA765B29}">
    <text>Rubrica estadas</text>
  </threadedComment>
</ThreadedComments>
</file>

<file path=xl/threadedComments/threadedComment2.xml><?xml version="1.0" encoding="utf-8"?>
<ThreadedComments xmlns="http://schemas.microsoft.com/office/spreadsheetml/2018/threadedcomments" xmlns:x="http://schemas.openxmlformats.org/spreadsheetml/2006/main">
  <threadedComment ref="J1" dT="2025-09-22T15:29:22.17" personId="{1AE1F702-3ADF-4015-97FB-DCCD66235E25}" id="{B6683197-1561-48E2-BB19-2F57F5C63893}">
    <text>Rubrica de campanhas de imagem e promoção internacional da oferta portuguesa</text>
  </threadedComment>
  <threadedComment ref="L1" dT="2025-09-22T15:30:06.19" personId="{1AE1F702-3ADF-4015-97FB-DCCD66235E25}" id="{9386BA4C-C6F6-44B4-8897-F052D6367CF6}">
    <text>Rubrica estadas</text>
  </threadedComment>
  <threadedComment ref="N1" dT="2025-09-22T15:35:05.02" personId="{1AE1F702-3ADF-4015-97FB-DCCD66235E25}" id="{7316629A-7B19-4632-8581-89ED68BC3DA5}">
    <text>Rubrica estadas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erasmus-plus.ec.europa.eu/sites/default/files/2025-02/erasmus-programme-guide-v2.2025_pt.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expo2025.or.jp/en/" TargetMode="External"/><Relationship Id="rId7" Type="http://schemas.openxmlformats.org/officeDocument/2006/relationships/hyperlink" Target="https://www.chinaeducationexpo.com/english/exhibition/cee.html" TargetMode="External"/><Relationship Id="rId2" Type="http://schemas.openxmlformats.org/officeDocument/2006/relationships/hyperlink" Target="https://www.nafsa.org/conferences/nafsa-2024-annual-conference-expo" TargetMode="External"/><Relationship Id="rId1" Type="http://schemas.openxmlformats.org/officeDocument/2006/relationships/hyperlink" Target="https://faubai.org.br/conf/2024/" TargetMode="External"/><Relationship Id="rId6" Type="http://schemas.openxmlformats.org/officeDocument/2006/relationships/hyperlink" Target="https://expoposgrados.com/" TargetMode="External"/><Relationship Id="rId5" Type="http://schemas.openxmlformats.org/officeDocument/2006/relationships/hyperlink" Target="https://bmiglobaled.com/recruit-students/salao-do-estudante-brazil/" TargetMode="External"/><Relationship Id="rId4" Type="http://schemas.openxmlformats.org/officeDocument/2006/relationships/hyperlink" Target="https://www.eaie.org/events/toulouse.html" TargetMode="Externa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hyperlink" Target="https://cbie.ca/" TargetMode="External"/><Relationship Id="rId3" Type="http://schemas.openxmlformats.org/officeDocument/2006/relationships/hyperlink" Target="https://www.chinaeducationexpo.com/english/exhibition/cee.html" TargetMode="External"/><Relationship Id="rId7" Type="http://schemas.openxmlformats.org/officeDocument/2006/relationships/hyperlink" Target="https://www.nafsa.org/conferences/nafsa-2024-annual-conference-expo" TargetMode="External"/><Relationship Id="rId2" Type="http://schemas.openxmlformats.org/officeDocument/2006/relationships/hyperlink" Target="https://expoposgrados.com/" TargetMode="External"/><Relationship Id="rId1" Type="http://schemas.openxmlformats.org/officeDocument/2006/relationships/hyperlink" Target="https://www.eaie.org/events/toulouse.html" TargetMode="External"/><Relationship Id="rId6" Type="http://schemas.openxmlformats.org/officeDocument/2006/relationships/hyperlink" Target="https://faubai.org.br/conf/2024/" TargetMode="External"/><Relationship Id="rId5" Type="http://schemas.openxmlformats.org/officeDocument/2006/relationships/hyperlink" Target="https://apaie.net/conferences/apaie-2026/" TargetMode="External"/><Relationship Id="rId10" Type="http://schemas.openxmlformats.org/officeDocument/2006/relationships/printerSettings" Target="../printerSettings/printerSettings4.bin"/><Relationship Id="rId4" Type="http://schemas.openxmlformats.org/officeDocument/2006/relationships/hyperlink" Target="https://www.aieaworld.org/2026-aiea-annual-conference.html" TargetMode="External"/><Relationship Id="rId9" Type="http://schemas.openxmlformats.org/officeDocument/2006/relationships/hyperlink" Target="https://bmiglobaled.com/recruit-students/salao-do-estudante-brazil/"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B392-CB1F-4BF3-8EA0-8768A276EAF1}">
  <dimension ref="C2:H30"/>
  <sheetViews>
    <sheetView tabSelected="1" workbookViewId="0">
      <selection activeCell="G32" sqref="G32"/>
    </sheetView>
  </sheetViews>
  <sheetFormatPr defaultRowHeight="14.5" x14ac:dyDescent="0.35"/>
  <cols>
    <col min="2" max="2" width="5.26953125" customWidth="1"/>
    <col min="3" max="3" width="34" customWidth="1"/>
    <col min="4" max="5" width="12.81640625" bestFit="1" customWidth="1"/>
    <col min="6" max="6" width="18.54296875" customWidth="1"/>
    <col min="7" max="7" width="18.7265625" customWidth="1"/>
    <col min="8" max="8" width="14.54296875" customWidth="1"/>
  </cols>
  <sheetData>
    <row r="2" spans="3:8" ht="16" x14ac:dyDescent="0.4">
      <c r="C2" s="6" t="s">
        <v>436</v>
      </c>
    </row>
    <row r="3" spans="3:8" ht="16" x14ac:dyDescent="0.4">
      <c r="C3" s="6"/>
    </row>
    <row r="5" spans="3:8" x14ac:dyDescent="0.35">
      <c r="D5" s="206">
        <v>2025</v>
      </c>
      <c r="E5" s="206">
        <v>2026</v>
      </c>
      <c r="F5" s="206" t="s">
        <v>469</v>
      </c>
      <c r="G5" s="206" t="s">
        <v>434</v>
      </c>
      <c r="H5" s="206" t="s">
        <v>463</v>
      </c>
    </row>
    <row r="6" spans="3:8" x14ac:dyDescent="0.35">
      <c r="C6" s="205" t="s">
        <v>435</v>
      </c>
      <c r="D6" s="20">
        <f>'Ações de Promoção Coletiva 2025'!AH11</f>
        <v>856285.8881868131</v>
      </c>
      <c r="E6" s="20">
        <f>'Ações de Promoção Coletiva 2026'!AI14</f>
        <v>987742.75592362555</v>
      </c>
      <c r="F6" s="20">
        <f>SUM(D6:E6)</f>
        <v>1844028.6441104386</v>
      </c>
      <c r="G6" s="20">
        <f>F6*0.85</f>
        <v>1567424.3474938727</v>
      </c>
      <c r="H6" s="109">
        <f>F6*0.15</f>
        <v>276604.29661656579</v>
      </c>
    </row>
    <row r="7" spans="3:8" x14ac:dyDescent="0.35">
      <c r="C7" s="205" t="s">
        <v>361</v>
      </c>
      <c r="D7" s="20">
        <f>'Viagens, Estadas e Fees 2025'!U181</f>
        <v>40365</v>
      </c>
      <c r="E7" s="20">
        <f>'Viagens, Estadas e Fees 2026'!U410</f>
        <v>285452.5</v>
      </c>
      <c r="F7" s="20">
        <f t="shared" ref="F7:F9" si="0">SUM(D7:E7)</f>
        <v>325817.5</v>
      </c>
      <c r="G7" s="20">
        <f t="shared" ref="G7:G9" si="1">F7*0.85</f>
        <v>276944.875</v>
      </c>
      <c r="H7" s="20">
        <f t="shared" ref="H7:H9" si="2">F7*0.15</f>
        <v>48872.625</v>
      </c>
    </row>
    <row r="8" spans="3:8" x14ac:dyDescent="0.35">
      <c r="C8" s="205" t="s">
        <v>290</v>
      </c>
      <c r="D8" s="20">
        <f>'Viagens, Estadas e Fees 2025'!W181</f>
        <v>283750</v>
      </c>
      <c r="E8" s="20">
        <f>'Viagens, Estadas e Fees 2026'!W410</f>
        <v>753090</v>
      </c>
      <c r="F8" s="20">
        <f t="shared" si="0"/>
        <v>1036840</v>
      </c>
      <c r="G8" s="20">
        <f t="shared" si="1"/>
        <v>881314</v>
      </c>
      <c r="H8" s="20">
        <f t="shared" si="2"/>
        <v>155526</v>
      </c>
    </row>
    <row r="9" spans="3:8" x14ac:dyDescent="0.35">
      <c r="C9" s="205" t="s">
        <v>362</v>
      </c>
      <c r="D9" s="20">
        <f>'Viagens, Estadas e Fees 2025'!X181</f>
        <v>200480</v>
      </c>
      <c r="E9" s="20">
        <f>'Viagens, Estadas e Fees 2026'!X410</f>
        <v>547100</v>
      </c>
      <c r="F9" s="20">
        <f t="shared" si="0"/>
        <v>747580</v>
      </c>
      <c r="G9" s="20">
        <f t="shared" si="1"/>
        <v>635443</v>
      </c>
      <c r="H9" s="20">
        <f t="shared" si="2"/>
        <v>112137</v>
      </c>
    </row>
    <row r="10" spans="3:8" x14ac:dyDescent="0.35">
      <c r="D10" s="109">
        <f>SUM(D6:D9)</f>
        <v>1380880.8881868131</v>
      </c>
      <c r="E10" s="109">
        <f>SUM(E6:E9)</f>
        <v>2573385.2559236255</v>
      </c>
    </row>
    <row r="13" spans="3:8" x14ac:dyDescent="0.35">
      <c r="D13" s="206">
        <v>2025</v>
      </c>
      <c r="E13" s="206">
        <v>2026</v>
      </c>
      <c r="F13" s="206" t="s">
        <v>469</v>
      </c>
      <c r="G13" s="206" t="s">
        <v>434</v>
      </c>
      <c r="H13" s="206" t="s">
        <v>463</v>
      </c>
    </row>
    <row r="14" spans="3:8" x14ac:dyDescent="0.35">
      <c r="C14" s="231" t="s">
        <v>433</v>
      </c>
      <c r="D14" s="20">
        <f>'Custos Extra - Eixo 3 e RH'!H6</f>
        <v>3440.7692307692305</v>
      </c>
      <c r="E14" s="20">
        <f>SUM('Custos Extra - Eixo 3 e RH'!H7:H8,'Custos Extra - Eixo 3 e RH'!H9,'Custos Extra - Eixo 3 e RH'!H11)</f>
        <v>84461.538461538454</v>
      </c>
      <c r="F14" s="240">
        <f>SUM(D14:E14)</f>
        <v>87902.307692307688</v>
      </c>
      <c r="G14" s="20">
        <f>F14*0.85</f>
        <v>74716.961538461532</v>
      </c>
      <c r="H14" s="109">
        <f>F14*0.15</f>
        <v>13185.346153846152</v>
      </c>
    </row>
    <row r="15" spans="3:8" x14ac:dyDescent="0.35">
      <c r="C15" s="231" t="s">
        <v>390</v>
      </c>
      <c r="D15" s="20">
        <f>'Custos Extra - Eixo 3 e RH'!E16</f>
        <v>36946.230000000003</v>
      </c>
      <c r="E15" s="20">
        <f>'Custos Extra - Eixo 3 e RH'!E17</f>
        <v>38067.11</v>
      </c>
      <c r="F15" s="240">
        <f>SUM(D15:E15)</f>
        <v>75013.34</v>
      </c>
      <c r="G15" s="20">
        <f>F15*0.85</f>
        <v>63761.338999999993</v>
      </c>
      <c r="H15" s="109">
        <f>F15*0.15</f>
        <v>11252.000999999998</v>
      </c>
    </row>
    <row r="16" spans="3:8" x14ac:dyDescent="0.35">
      <c r="D16" s="109">
        <f>SUM(D14:D15)</f>
        <v>40386.99923076923</v>
      </c>
      <c r="E16" s="109">
        <f>SUM(E14:E15)</f>
        <v>122528.64846153845</v>
      </c>
    </row>
    <row r="19" spans="3:7" x14ac:dyDescent="0.35">
      <c r="C19" s="243" t="s">
        <v>258</v>
      </c>
      <c r="D19" s="243"/>
      <c r="E19" s="109">
        <f>SUM(D10:E10,F14,F15)</f>
        <v>4117181.7918027458</v>
      </c>
    </row>
    <row r="20" spans="3:7" x14ac:dyDescent="0.35">
      <c r="C20" s="243" t="s">
        <v>434</v>
      </c>
      <c r="D20" s="243"/>
      <c r="E20" s="109">
        <f>E19*0.85</f>
        <v>3499604.5230323337</v>
      </c>
    </row>
    <row r="21" spans="3:7" x14ac:dyDescent="0.35">
      <c r="F21" s="20"/>
    </row>
    <row r="26" spans="3:7" ht="15" x14ac:dyDescent="0.4">
      <c r="D26" s="241"/>
      <c r="G26" s="20"/>
    </row>
    <row r="29" spans="3:7" ht="15" x14ac:dyDescent="0.4">
      <c r="D29" s="242"/>
    </row>
    <row r="30" spans="3:7" x14ac:dyDescent="0.35">
      <c r="F30" s="121"/>
    </row>
  </sheetData>
  <mergeCells count="2">
    <mergeCell ref="C19:D19"/>
    <mergeCell ref="C20:D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0B89-7384-4E2D-BAC0-41C5A8C5F453}">
  <sheetPr codeName="Sheet9"/>
  <dimension ref="B1:G49"/>
  <sheetViews>
    <sheetView workbookViewId="0">
      <selection activeCell="B50" sqref="B50"/>
    </sheetView>
  </sheetViews>
  <sheetFormatPr defaultRowHeight="14.5" x14ac:dyDescent="0.35"/>
  <cols>
    <col min="2" max="2" width="84.54296875" bestFit="1" customWidth="1"/>
    <col min="3" max="3" width="10.54296875" customWidth="1"/>
  </cols>
  <sheetData>
    <row r="1" spans="2:7" x14ac:dyDescent="0.35">
      <c r="B1" t="s">
        <v>257</v>
      </c>
      <c r="C1" t="s">
        <v>20</v>
      </c>
    </row>
    <row r="2" spans="2:7" x14ac:dyDescent="0.35">
      <c r="B2" t="s">
        <v>83</v>
      </c>
      <c r="C2" t="s">
        <v>253</v>
      </c>
      <c r="E2" s="103" t="s">
        <v>258</v>
      </c>
      <c r="F2" s="28" t="s">
        <v>61</v>
      </c>
      <c r="G2" s="28" t="s">
        <v>62</v>
      </c>
    </row>
    <row r="3" spans="2:7" x14ac:dyDescent="0.35">
      <c r="B3" t="s">
        <v>81</v>
      </c>
      <c r="C3" t="s">
        <v>253</v>
      </c>
      <c r="E3" s="104">
        <f>SUM(F3:G3)</f>
        <v>39</v>
      </c>
      <c r="F3">
        <f>COUNTIF(Table1[Região],"Norte")+COUNTIF(Table1[Região],"Centro")+COUNTIF(Table1[Região],"Alentejo")</f>
        <v>27</v>
      </c>
      <c r="G3">
        <f>COUNTIF(Table1[Região],"Lisboa")</f>
        <v>12</v>
      </c>
    </row>
    <row r="4" spans="2:7" x14ac:dyDescent="0.35">
      <c r="B4" t="s">
        <v>73</v>
      </c>
      <c r="C4" t="s">
        <v>254</v>
      </c>
    </row>
    <row r="5" spans="2:7" x14ac:dyDescent="0.35">
      <c r="B5" t="s">
        <v>101</v>
      </c>
      <c r="C5" t="s">
        <v>254</v>
      </c>
    </row>
    <row r="6" spans="2:7" x14ac:dyDescent="0.35">
      <c r="B6" t="s">
        <v>156</v>
      </c>
      <c r="C6" t="s">
        <v>253</v>
      </c>
    </row>
    <row r="7" spans="2:7" x14ac:dyDescent="0.35">
      <c r="B7" t="s">
        <v>100</v>
      </c>
      <c r="C7" t="s">
        <v>254</v>
      </c>
    </row>
    <row r="8" spans="2:7" x14ac:dyDescent="0.35">
      <c r="B8" t="s">
        <v>241</v>
      </c>
      <c r="C8" t="s">
        <v>253</v>
      </c>
    </row>
    <row r="9" spans="2:7" x14ac:dyDescent="0.35">
      <c r="B9" t="s">
        <v>142</v>
      </c>
      <c r="C9" t="s">
        <v>253</v>
      </c>
    </row>
    <row r="10" spans="2:7" x14ac:dyDescent="0.35">
      <c r="B10" t="s">
        <v>148</v>
      </c>
      <c r="C10" t="s">
        <v>254</v>
      </c>
    </row>
    <row r="11" spans="2:7" x14ac:dyDescent="0.35">
      <c r="B11" t="s">
        <v>149</v>
      </c>
      <c r="C11" t="s">
        <v>254</v>
      </c>
    </row>
    <row r="12" spans="2:7" x14ac:dyDescent="0.35">
      <c r="B12" t="s">
        <v>139</v>
      </c>
      <c r="C12" t="s">
        <v>254</v>
      </c>
    </row>
    <row r="13" spans="2:7" x14ac:dyDescent="0.35">
      <c r="B13" t="s">
        <v>150</v>
      </c>
      <c r="C13" t="s">
        <v>254</v>
      </c>
    </row>
    <row r="14" spans="2:7" x14ac:dyDescent="0.35">
      <c r="B14" t="s">
        <v>84</v>
      </c>
      <c r="C14" t="s">
        <v>255</v>
      </c>
    </row>
    <row r="15" spans="2:7" x14ac:dyDescent="0.35">
      <c r="B15" t="s">
        <v>74</v>
      </c>
      <c r="C15" t="s">
        <v>253</v>
      </c>
    </row>
    <row r="16" spans="2:7" x14ac:dyDescent="0.35">
      <c r="B16" t="s">
        <v>152</v>
      </c>
      <c r="C16" t="s">
        <v>255</v>
      </c>
    </row>
    <row r="17" spans="2:3" x14ac:dyDescent="0.35">
      <c r="B17" t="s">
        <v>86</v>
      </c>
      <c r="C17" t="s">
        <v>253</v>
      </c>
    </row>
    <row r="18" spans="2:3" x14ac:dyDescent="0.35">
      <c r="B18" t="s">
        <v>154</v>
      </c>
      <c r="C18" t="s">
        <v>254</v>
      </c>
    </row>
    <row r="19" spans="2:3" x14ac:dyDescent="0.35">
      <c r="B19" t="s">
        <v>153</v>
      </c>
      <c r="C19" t="s">
        <v>254</v>
      </c>
    </row>
    <row r="20" spans="2:3" x14ac:dyDescent="0.35">
      <c r="B20" t="s">
        <v>146</v>
      </c>
      <c r="C20" t="s">
        <v>253</v>
      </c>
    </row>
    <row r="21" spans="2:3" x14ac:dyDescent="0.35">
      <c r="B21" t="s">
        <v>147</v>
      </c>
      <c r="C21" t="s">
        <v>255</v>
      </c>
    </row>
    <row r="22" spans="2:3" x14ac:dyDescent="0.35">
      <c r="B22" t="s">
        <v>157</v>
      </c>
      <c r="C22" t="s">
        <v>253</v>
      </c>
    </row>
    <row r="23" spans="2:3" x14ac:dyDescent="0.35">
      <c r="B23" t="s">
        <v>242</v>
      </c>
      <c r="C23" t="s">
        <v>253</v>
      </c>
    </row>
    <row r="24" spans="2:3" x14ac:dyDescent="0.35">
      <c r="B24" t="s">
        <v>133</v>
      </c>
      <c r="C24" t="s">
        <v>254</v>
      </c>
    </row>
    <row r="25" spans="2:3" x14ac:dyDescent="0.35">
      <c r="B25" t="s">
        <v>155</v>
      </c>
      <c r="C25" t="s">
        <v>253</v>
      </c>
    </row>
    <row r="26" spans="2:3" x14ac:dyDescent="0.35">
      <c r="B26" t="s">
        <v>144</v>
      </c>
      <c r="C26" t="s">
        <v>253</v>
      </c>
    </row>
    <row r="27" spans="2:3" x14ac:dyDescent="0.35">
      <c r="B27" t="s">
        <v>145</v>
      </c>
      <c r="C27" t="s">
        <v>254</v>
      </c>
    </row>
    <row r="28" spans="2:3" x14ac:dyDescent="0.35">
      <c r="B28" t="s">
        <v>110</v>
      </c>
      <c r="C28" t="s">
        <v>255</v>
      </c>
    </row>
    <row r="29" spans="2:3" x14ac:dyDescent="0.35">
      <c r="B29" t="s">
        <v>88</v>
      </c>
      <c r="C29" t="s">
        <v>256</v>
      </c>
    </row>
    <row r="30" spans="2:3" x14ac:dyDescent="0.35">
      <c r="B30" t="s">
        <v>108</v>
      </c>
      <c r="C30" t="s">
        <v>256</v>
      </c>
    </row>
    <row r="31" spans="2:3" x14ac:dyDescent="0.35">
      <c r="B31" t="s">
        <v>140</v>
      </c>
      <c r="C31" t="s">
        <v>256</v>
      </c>
    </row>
    <row r="32" spans="2:3" x14ac:dyDescent="0.35">
      <c r="B32" t="s">
        <v>162</v>
      </c>
      <c r="C32" t="s">
        <v>256</v>
      </c>
    </row>
    <row r="33" spans="2:3" x14ac:dyDescent="0.35">
      <c r="B33" t="s">
        <v>151</v>
      </c>
      <c r="C33" t="s">
        <v>256</v>
      </c>
    </row>
    <row r="34" spans="2:3" x14ac:dyDescent="0.35">
      <c r="B34" t="s">
        <v>75</v>
      </c>
      <c r="C34" t="s">
        <v>256</v>
      </c>
    </row>
    <row r="35" spans="2:3" x14ac:dyDescent="0.35">
      <c r="B35" t="s">
        <v>82</v>
      </c>
      <c r="C35" t="s">
        <v>256</v>
      </c>
    </row>
    <row r="36" spans="2:3" x14ac:dyDescent="0.35">
      <c r="B36" t="s">
        <v>241</v>
      </c>
      <c r="C36" t="s">
        <v>256</v>
      </c>
    </row>
    <row r="37" spans="2:3" x14ac:dyDescent="0.35">
      <c r="B37" t="s">
        <v>79</v>
      </c>
      <c r="C37" t="s">
        <v>256</v>
      </c>
    </row>
    <row r="38" spans="2:3" x14ac:dyDescent="0.35">
      <c r="B38" s="102" t="s">
        <v>243</v>
      </c>
    </row>
    <row r="39" spans="2:3" x14ac:dyDescent="0.35">
      <c r="B39" s="102" t="s">
        <v>244</v>
      </c>
    </row>
    <row r="40" spans="2:3" x14ac:dyDescent="0.35">
      <c r="B40" s="102" t="s">
        <v>245</v>
      </c>
    </row>
    <row r="41" spans="2:3" x14ac:dyDescent="0.35">
      <c r="B41" s="102" t="s">
        <v>246</v>
      </c>
    </row>
    <row r="42" spans="2:3" x14ac:dyDescent="0.35">
      <c r="B42" s="102" t="s">
        <v>247</v>
      </c>
    </row>
    <row r="43" spans="2:3" x14ac:dyDescent="0.35">
      <c r="B43" s="102" t="s">
        <v>248</v>
      </c>
    </row>
    <row r="44" spans="2:3" x14ac:dyDescent="0.35">
      <c r="B44" s="102" t="s">
        <v>249</v>
      </c>
    </row>
    <row r="45" spans="2:3" x14ac:dyDescent="0.35">
      <c r="B45" s="102" t="s">
        <v>250</v>
      </c>
    </row>
    <row r="46" spans="2:3" x14ac:dyDescent="0.35">
      <c r="B46" s="102" t="s">
        <v>251</v>
      </c>
    </row>
    <row r="47" spans="2:3" x14ac:dyDescent="0.35">
      <c r="B47" t="s">
        <v>252</v>
      </c>
      <c r="C47" t="s">
        <v>256</v>
      </c>
    </row>
    <row r="48" spans="2:3" x14ac:dyDescent="0.35">
      <c r="B48" t="s">
        <v>159</v>
      </c>
      <c r="C48" t="s">
        <v>256</v>
      </c>
    </row>
    <row r="49" spans="2:3" x14ac:dyDescent="0.35">
      <c r="B49" t="s">
        <v>392</v>
      </c>
      <c r="C49" t="s">
        <v>256</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3992F-535A-4E3A-8368-C072A23260DB}">
  <sheetPr codeName="Sheet10"/>
  <dimension ref="B2:C14"/>
  <sheetViews>
    <sheetView workbookViewId="0"/>
  </sheetViews>
  <sheetFormatPr defaultRowHeight="14.5" x14ac:dyDescent="0.35"/>
  <cols>
    <col min="2" max="2" width="29" customWidth="1"/>
    <col min="3" max="3" width="15.7265625" bestFit="1" customWidth="1"/>
  </cols>
  <sheetData>
    <row r="2" spans="2:3" x14ac:dyDescent="0.35">
      <c r="B2" t="s">
        <v>37</v>
      </c>
    </row>
    <row r="4" spans="2:3" x14ac:dyDescent="0.35">
      <c r="B4" t="s">
        <v>38</v>
      </c>
      <c r="C4" t="s">
        <v>39</v>
      </c>
    </row>
    <row r="5" spans="2:3" x14ac:dyDescent="0.35">
      <c r="B5" t="s">
        <v>40</v>
      </c>
      <c r="C5" s="20">
        <v>28</v>
      </c>
    </row>
    <row r="6" spans="2:3" x14ac:dyDescent="0.35">
      <c r="B6" t="s">
        <v>41</v>
      </c>
      <c r="C6" s="20">
        <v>211</v>
      </c>
    </row>
    <row r="7" spans="2:3" x14ac:dyDescent="0.35">
      <c r="B7" t="s">
        <v>42</v>
      </c>
      <c r="C7" s="20">
        <v>309</v>
      </c>
    </row>
    <row r="8" spans="2:3" x14ac:dyDescent="0.35">
      <c r="B8" t="s">
        <v>43</v>
      </c>
      <c r="C8" s="20">
        <v>395</v>
      </c>
    </row>
    <row r="9" spans="2:3" x14ac:dyDescent="0.35">
      <c r="B9" t="s">
        <v>44</v>
      </c>
      <c r="C9" s="20">
        <v>580</v>
      </c>
    </row>
    <row r="10" spans="2:3" x14ac:dyDescent="0.35">
      <c r="B10" t="s">
        <v>45</v>
      </c>
      <c r="C10" s="20">
        <v>1188</v>
      </c>
    </row>
    <row r="11" spans="2:3" x14ac:dyDescent="0.35">
      <c r="B11" t="s">
        <v>46</v>
      </c>
      <c r="C11" s="20">
        <v>1735</v>
      </c>
    </row>
    <row r="13" spans="2:3" x14ac:dyDescent="0.35">
      <c r="B13" t="s">
        <v>47</v>
      </c>
    </row>
    <row r="14" spans="2:3" x14ac:dyDescent="0.35">
      <c r="B14" s="19" t="s">
        <v>48</v>
      </c>
    </row>
  </sheetData>
  <hyperlinks>
    <hyperlink ref="B14" r:id="rId1" display="https://erasmus-plus.ec.europa.eu/sites/default/files/2025-02/erasmus-programme-guide-v2.2025_pt.pdf" xr:uid="{797D3077-C0D2-475F-AEB7-6F87F4B1680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D0FF-7821-4769-978C-762B0CC66A71}">
  <dimension ref="C2:L29"/>
  <sheetViews>
    <sheetView workbookViewId="0">
      <selection activeCell="J35" sqref="J35"/>
    </sheetView>
  </sheetViews>
  <sheetFormatPr defaultRowHeight="14.5" x14ac:dyDescent="0.35"/>
  <cols>
    <col min="2" max="2" width="5.26953125" customWidth="1"/>
    <col min="3" max="3" width="34" customWidth="1"/>
    <col min="4" max="4" width="12.81640625" bestFit="1" customWidth="1"/>
    <col min="5" max="5" width="22.36328125" bestFit="1" customWidth="1"/>
    <col min="6" max="6" width="18.54296875" customWidth="1"/>
    <col min="7" max="7" width="18.7265625" customWidth="1"/>
    <col min="8" max="8" width="22.36328125" bestFit="1" customWidth="1"/>
    <col min="9" max="9" width="19.08984375" bestFit="1" customWidth="1"/>
    <col min="10" max="10" width="18.08984375" bestFit="1" customWidth="1"/>
    <col min="11" max="11" width="19.08984375" bestFit="1" customWidth="1"/>
    <col min="12" max="12" width="14" bestFit="1" customWidth="1"/>
  </cols>
  <sheetData>
    <row r="2" spans="3:12" ht="16" x14ac:dyDescent="0.4">
      <c r="C2" s="6" t="s">
        <v>474</v>
      </c>
    </row>
    <row r="3" spans="3:12" ht="16" x14ac:dyDescent="0.4">
      <c r="C3" s="6"/>
    </row>
    <row r="5" spans="3:12" x14ac:dyDescent="0.35">
      <c r="D5" s="206">
        <v>2025</v>
      </c>
      <c r="E5" s="206" t="s">
        <v>434</v>
      </c>
      <c r="F5" s="258" t="s">
        <v>463</v>
      </c>
      <c r="G5" s="206">
        <v>2026</v>
      </c>
      <c r="H5" s="206" t="s">
        <v>434</v>
      </c>
      <c r="I5" s="258" t="s">
        <v>463</v>
      </c>
      <c r="J5" s="206" t="s">
        <v>469</v>
      </c>
      <c r="K5" s="206" t="s">
        <v>434</v>
      </c>
      <c r="L5" s="206" t="s">
        <v>463</v>
      </c>
    </row>
    <row r="6" spans="3:12" x14ac:dyDescent="0.35">
      <c r="C6" s="205" t="s">
        <v>435</v>
      </c>
      <c r="D6" s="109">
        <f>'Ações de Promoção Coletiva 2025'!AH11</f>
        <v>856285.8881868131</v>
      </c>
      <c r="E6" s="109">
        <f>D6*0.85</f>
        <v>727843.00495879108</v>
      </c>
      <c r="F6" s="261">
        <f>D6*0.15</f>
        <v>128442.88322802196</v>
      </c>
      <c r="G6" s="109">
        <f>'Ações de Promoção Coletiva 2026'!AI14</f>
        <v>987742.75592362555</v>
      </c>
      <c r="H6" s="109">
        <f>G6*0.85</f>
        <v>839581.34253508167</v>
      </c>
      <c r="I6" s="261">
        <f>G6*0.15</f>
        <v>148161.41338854382</v>
      </c>
      <c r="J6" s="109">
        <f>SUM(D6,G6)</f>
        <v>1844028.6441104386</v>
      </c>
      <c r="K6" s="109">
        <f>J6*0.85</f>
        <v>1567424.3474938727</v>
      </c>
      <c r="L6" s="109">
        <f>J6*0.15</f>
        <v>276604.29661656579</v>
      </c>
    </row>
    <row r="7" spans="3:12" x14ac:dyDescent="0.35">
      <c r="C7" s="205" t="s">
        <v>361</v>
      </c>
      <c r="D7" s="20">
        <f>'Viagens, Estadas e Fees 2025'!U181</f>
        <v>40365</v>
      </c>
      <c r="F7" s="119"/>
      <c r="G7" s="20">
        <f>'Viagens, Estadas e Fees 2026'!U410</f>
        <v>285452.5</v>
      </c>
      <c r="I7" s="119"/>
      <c r="J7" s="20">
        <f>SUM(D7,G7)</f>
        <v>325817.5</v>
      </c>
      <c r="K7" s="20"/>
      <c r="L7" s="20"/>
    </row>
    <row r="8" spans="3:12" x14ac:dyDescent="0.35">
      <c r="C8" s="205" t="s">
        <v>290</v>
      </c>
      <c r="D8" s="20">
        <f>'Viagens, Estadas e Fees 2025'!W181</f>
        <v>283750</v>
      </c>
      <c r="F8" s="119"/>
      <c r="G8" s="20">
        <f>'Viagens, Estadas e Fees 2026'!W410</f>
        <v>753090</v>
      </c>
      <c r="I8" s="119"/>
      <c r="J8" s="20">
        <f t="shared" ref="J8:J9" si="0">SUM(D8,G8)</f>
        <v>1036840</v>
      </c>
      <c r="K8" s="20"/>
      <c r="L8" s="20"/>
    </row>
    <row r="9" spans="3:12" x14ac:dyDescent="0.35">
      <c r="C9" s="205" t="s">
        <v>362</v>
      </c>
      <c r="D9" s="20">
        <f>'Viagens, Estadas e Fees 2025'!X181</f>
        <v>200480</v>
      </c>
      <c r="F9" s="119"/>
      <c r="G9" s="20">
        <f>'Viagens, Estadas e Fees 2026'!X410</f>
        <v>547100</v>
      </c>
      <c r="I9" s="119"/>
      <c r="J9" s="20">
        <f t="shared" si="0"/>
        <v>747580</v>
      </c>
      <c r="K9" s="20"/>
      <c r="L9" s="20"/>
    </row>
    <row r="10" spans="3:12" x14ac:dyDescent="0.35">
      <c r="D10" s="109">
        <f>SUM(D7:D9)</f>
        <v>524595</v>
      </c>
      <c r="E10" s="109">
        <f>D10*0.85</f>
        <v>445905.75</v>
      </c>
      <c r="F10" s="262">
        <f>D10*0.15</f>
        <v>78689.25</v>
      </c>
      <c r="G10" s="109">
        <f>SUM(G7:G9)</f>
        <v>1585642.5</v>
      </c>
      <c r="H10" s="109">
        <f>G10*0.85</f>
        <v>1347796.125</v>
      </c>
      <c r="I10" s="262">
        <f>G10*0.15</f>
        <v>237846.375</v>
      </c>
      <c r="J10" s="109">
        <f>SUM(D10,G10)</f>
        <v>2110237.5</v>
      </c>
      <c r="K10" s="109">
        <f>J10*0.85</f>
        <v>1793701.875</v>
      </c>
      <c r="L10" s="109">
        <f>J10*0.15</f>
        <v>316535.625</v>
      </c>
    </row>
    <row r="11" spans="3:12" x14ac:dyDescent="0.35">
      <c r="D11" s="257">
        <f>SUM(D6+D10)</f>
        <v>1380880.8881868131</v>
      </c>
      <c r="E11" s="257">
        <f>SUM(E6+E10)</f>
        <v>1173748.7549587912</v>
      </c>
      <c r="F11" s="260">
        <f>SUM(F6+F10)</f>
        <v>207132.13322802196</v>
      </c>
      <c r="G11" s="257">
        <f>SUM(G6+G10)</f>
        <v>2573385.2559236255</v>
      </c>
      <c r="H11" s="257">
        <f>SUM(H6+H10)</f>
        <v>2187377.4675350818</v>
      </c>
      <c r="I11" s="260">
        <f>SUM(I6+I10)</f>
        <v>386007.78838854382</v>
      </c>
      <c r="J11" s="257">
        <f>SUM(J6+J10)</f>
        <v>3954266.1441104384</v>
      </c>
      <c r="K11" s="257">
        <f>SUM(K6+K10)</f>
        <v>3361126.222493873</v>
      </c>
      <c r="L11" s="257">
        <f>SUM(L6+L10)</f>
        <v>593139.92161656579</v>
      </c>
    </row>
    <row r="13" spans="3:12" x14ac:dyDescent="0.35">
      <c r="D13" s="206">
        <v>2025</v>
      </c>
      <c r="E13" s="206" t="s">
        <v>434</v>
      </c>
      <c r="F13" s="258" t="s">
        <v>463</v>
      </c>
      <c r="G13" s="206">
        <v>2026</v>
      </c>
      <c r="H13" s="206" t="s">
        <v>434</v>
      </c>
      <c r="I13" s="258" t="s">
        <v>463</v>
      </c>
      <c r="J13" s="206" t="s">
        <v>469</v>
      </c>
      <c r="K13" s="206" t="s">
        <v>434</v>
      </c>
      <c r="L13" s="206" t="s">
        <v>463</v>
      </c>
    </row>
    <row r="14" spans="3:12" x14ac:dyDescent="0.35">
      <c r="C14" s="231" t="s">
        <v>433</v>
      </c>
      <c r="D14" s="20">
        <f>'Custos Extra - Eixo 3 e RH'!H6</f>
        <v>3440.7692307692305</v>
      </c>
      <c r="E14" s="20">
        <f>D14*0.85</f>
        <v>2924.6538461538457</v>
      </c>
      <c r="F14" s="150">
        <f>D14*0.15</f>
        <v>516.11538461538453</v>
      </c>
      <c r="G14" s="20">
        <f>SUM('Custos Extra - Eixo 3 e RH'!H7:H8,'Custos Extra - Eixo 3 e RH'!H9,'Custos Extra - Eixo 3 e RH'!H11)</f>
        <v>84461.538461538454</v>
      </c>
      <c r="H14" s="20">
        <f>G14*0.85</f>
        <v>71792.307692307688</v>
      </c>
      <c r="I14" s="150">
        <f>G14*0.15</f>
        <v>12669.230769230768</v>
      </c>
      <c r="J14" s="240">
        <f>SUM(D14,G14)</f>
        <v>87902.307692307688</v>
      </c>
      <c r="K14" s="20">
        <f>J14*0.85</f>
        <v>74716.961538461532</v>
      </c>
      <c r="L14" s="259">
        <f>J14*0.15</f>
        <v>13185.346153846152</v>
      </c>
    </row>
    <row r="15" spans="3:12" x14ac:dyDescent="0.35">
      <c r="C15" s="231" t="s">
        <v>390</v>
      </c>
      <c r="D15" s="20">
        <f>'Custos Extra - Eixo 3 e RH'!E16</f>
        <v>36946.230000000003</v>
      </c>
      <c r="E15" s="20">
        <f t="shared" ref="E15:E16" si="1">D15*0.85</f>
        <v>31404.2955</v>
      </c>
      <c r="F15" s="150">
        <f t="shared" ref="F15:F16" si="2">D15*0.15</f>
        <v>5541.9345000000003</v>
      </c>
      <c r="G15" s="20">
        <f>'Custos Extra - Eixo 3 e RH'!E17</f>
        <v>38067.11</v>
      </c>
      <c r="H15" s="20">
        <f t="shared" ref="H15:H16" si="3">G15*0.85</f>
        <v>32357.0435</v>
      </c>
      <c r="I15" s="150">
        <f t="shared" ref="I15:I16" si="4">G15*0.15</f>
        <v>5710.0664999999999</v>
      </c>
      <c r="J15" s="240">
        <f>SUM(D15,G15)</f>
        <v>75013.34</v>
      </c>
      <c r="K15" s="20">
        <f>J15*0.85</f>
        <v>63761.338999999993</v>
      </c>
      <c r="L15" s="259">
        <f>J15*0.15</f>
        <v>11252.000999999998</v>
      </c>
    </row>
    <row r="16" spans="3:12" x14ac:dyDescent="0.35">
      <c r="D16" s="257">
        <f>SUM(D14:D15)</f>
        <v>40386.99923076923</v>
      </c>
      <c r="E16" s="257">
        <f t="shared" si="1"/>
        <v>34328.949346153844</v>
      </c>
      <c r="F16" s="261">
        <f t="shared" si="2"/>
        <v>6058.0498846153841</v>
      </c>
      <c r="G16" s="109">
        <f>SUM(G14:G15)</f>
        <v>122528.64846153845</v>
      </c>
      <c r="H16" s="109">
        <f t="shared" si="3"/>
        <v>104149.35119230769</v>
      </c>
      <c r="I16" s="261">
        <f t="shared" si="4"/>
        <v>18379.297269230767</v>
      </c>
      <c r="J16" s="109">
        <f>SUM(J14:J15)</f>
        <v>162915.64769230768</v>
      </c>
      <c r="K16" s="109">
        <f t="shared" ref="K16:L16" si="5">SUM(K14:K15)</f>
        <v>138478.30053846154</v>
      </c>
      <c r="L16" s="109">
        <f t="shared" si="5"/>
        <v>24437.347153846153</v>
      </c>
    </row>
    <row r="17" spans="3:11" x14ac:dyDescent="0.35">
      <c r="I17" s="119"/>
    </row>
    <row r="19" spans="3:11" x14ac:dyDescent="0.35">
      <c r="E19" t="s">
        <v>471</v>
      </c>
      <c r="F19" s="20">
        <f>E11+E16</f>
        <v>1208077.704304945</v>
      </c>
      <c r="H19" t="s">
        <v>471</v>
      </c>
      <c r="I19" s="20">
        <f>H11+H16</f>
        <v>2291526.8187273894</v>
      </c>
    </row>
    <row r="20" spans="3:11" x14ac:dyDescent="0.35">
      <c r="E20" s="265" t="s">
        <v>470</v>
      </c>
      <c r="F20" s="20">
        <f>F6+F16</f>
        <v>134500.93311263734</v>
      </c>
      <c r="H20" s="265" t="s">
        <v>470</v>
      </c>
      <c r="I20" s="20">
        <f>I6+I16</f>
        <v>166540.71065777459</v>
      </c>
    </row>
    <row r="21" spans="3:11" x14ac:dyDescent="0.35">
      <c r="E21" s="266" t="s">
        <v>472</v>
      </c>
      <c r="F21" s="20">
        <f>F10</f>
        <v>78689.25</v>
      </c>
      <c r="H21" s="266" t="s">
        <v>472</v>
      </c>
      <c r="I21" s="20">
        <f>I10</f>
        <v>237846.375</v>
      </c>
    </row>
    <row r="22" spans="3:11" x14ac:dyDescent="0.35">
      <c r="F22" s="20">
        <f>SUM(F20:F21)</f>
        <v>213190.18311263734</v>
      </c>
      <c r="H22" s="20"/>
      <c r="I22" s="20">
        <f>SUM(I20:I21)</f>
        <v>404387.08565777459</v>
      </c>
    </row>
    <row r="23" spans="3:11" x14ac:dyDescent="0.35">
      <c r="C23" s="263" t="s">
        <v>258</v>
      </c>
      <c r="D23" s="263"/>
      <c r="E23" s="264">
        <f>SUM(D11,G11,D16,G16)</f>
        <v>4117181.7918027462</v>
      </c>
    </row>
    <row r="24" spans="3:11" x14ac:dyDescent="0.35">
      <c r="C24" s="263" t="s">
        <v>434</v>
      </c>
      <c r="D24" s="263"/>
      <c r="E24" s="264">
        <f>E23*0.85</f>
        <v>3499604.5230323342</v>
      </c>
    </row>
    <row r="26" spans="3:11" ht="15" x14ac:dyDescent="0.4">
      <c r="D26" s="241"/>
      <c r="K26" s="20"/>
    </row>
    <row r="27" spans="3:11" x14ac:dyDescent="0.35">
      <c r="K27" s="20"/>
    </row>
    <row r="28" spans="3:11" x14ac:dyDescent="0.35">
      <c r="K28" s="20"/>
    </row>
    <row r="29" spans="3:11" ht="15" x14ac:dyDescent="0.4">
      <c r="D29" s="242"/>
    </row>
  </sheetData>
  <mergeCells count="2">
    <mergeCell ref="C23:D23"/>
    <mergeCell ref="C24:D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66760-2F43-40D6-821E-2820605FBD28}">
  <sheetPr codeName="Sheet1"/>
  <dimension ref="B1:N19"/>
  <sheetViews>
    <sheetView workbookViewId="0">
      <selection activeCell="E19" sqref="E19"/>
    </sheetView>
  </sheetViews>
  <sheetFormatPr defaultRowHeight="14.5" x14ac:dyDescent="0.35"/>
  <cols>
    <col min="1" max="1" width="4.54296875" customWidth="1"/>
    <col min="2" max="2" width="67.26953125" customWidth="1"/>
    <col min="3" max="3" width="21.1796875" customWidth="1"/>
    <col min="4" max="4" width="17.81640625" customWidth="1"/>
    <col min="5" max="5" width="14.453125" customWidth="1"/>
    <col min="6" max="6" width="14.81640625" customWidth="1"/>
    <col min="7" max="7" width="14.453125" customWidth="1"/>
    <col min="8" max="8" width="11.1796875" customWidth="1"/>
    <col min="9" max="9" width="10.1796875" bestFit="1" customWidth="1"/>
    <col min="10" max="10" width="15.453125" customWidth="1"/>
    <col min="11" max="11" width="14.453125" customWidth="1"/>
    <col min="12" max="13" width="14.1796875" customWidth="1"/>
    <col min="14" max="14" width="13.81640625" customWidth="1"/>
  </cols>
  <sheetData>
    <row r="1" spans="2:14" ht="35.15" customHeight="1" x14ac:dyDescent="0.35"/>
    <row r="2" spans="2:14" x14ac:dyDescent="0.35">
      <c r="B2" s="28" t="s">
        <v>389</v>
      </c>
    </row>
    <row r="4" spans="2:14" ht="32" x14ac:dyDescent="0.35">
      <c r="B4" s="105" t="s">
        <v>233</v>
      </c>
      <c r="C4" s="105" t="s">
        <v>13</v>
      </c>
      <c r="D4" s="105" t="s">
        <v>234</v>
      </c>
      <c r="E4" s="105" t="s">
        <v>235</v>
      </c>
      <c r="F4" s="105" t="s">
        <v>236</v>
      </c>
      <c r="G4" s="105" t="s">
        <v>259</v>
      </c>
      <c r="H4" s="105" t="s">
        <v>260</v>
      </c>
      <c r="I4" s="105" t="s">
        <v>261</v>
      </c>
      <c r="J4" s="238" t="s">
        <v>120</v>
      </c>
      <c r="K4" s="238" t="s">
        <v>465</v>
      </c>
      <c r="L4" s="238" t="s">
        <v>464</v>
      </c>
      <c r="M4" s="238" t="s">
        <v>466</v>
      </c>
      <c r="N4" s="238" t="s">
        <v>458</v>
      </c>
    </row>
    <row r="5" spans="2:14" x14ac:dyDescent="0.35">
      <c r="B5" s="205" t="s">
        <v>237</v>
      </c>
      <c r="C5" s="205" t="s">
        <v>240</v>
      </c>
      <c r="D5" s="205">
        <f>'Beneficiários Total'!$E$3</f>
        <v>39</v>
      </c>
      <c r="E5" s="205">
        <f>'Beneficiários Total'!$F$3</f>
        <v>27</v>
      </c>
      <c r="F5" s="205">
        <f>'Beneficiários Total'!$G$3</f>
        <v>12</v>
      </c>
      <c r="G5" s="235">
        <f>SUM(G6:G8)</f>
        <v>26970</v>
      </c>
      <c r="H5" s="226">
        <f>SUM(H6:H8)</f>
        <v>18671.538461538461</v>
      </c>
      <c r="I5" s="235">
        <f>SUM(I6:I8)</f>
        <v>8298.461538461539</v>
      </c>
      <c r="J5" s="226">
        <f>H5*0.85</f>
        <v>15870.807692307691</v>
      </c>
      <c r="K5" s="226">
        <f>H5-J5</f>
        <v>2800.7307692307695</v>
      </c>
      <c r="L5" s="235">
        <f>I5*0.4</f>
        <v>3319.3846153846157</v>
      </c>
      <c r="M5" s="235">
        <f>I5-L5</f>
        <v>4979.0769230769238</v>
      </c>
      <c r="N5" t="s">
        <v>462</v>
      </c>
    </row>
    <row r="6" spans="2:14" x14ac:dyDescent="0.35">
      <c r="B6" s="225" t="s">
        <v>430</v>
      </c>
      <c r="C6" s="236">
        <v>45992</v>
      </c>
      <c r="D6" s="228">
        <f>'Beneficiários Total'!$E$3</f>
        <v>39</v>
      </c>
      <c r="E6" s="228">
        <f>'Beneficiários Total'!$F$3</f>
        <v>27</v>
      </c>
      <c r="F6" s="228">
        <f>'Beneficiários Total'!$G$3</f>
        <v>12</v>
      </c>
      <c r="G6" s="229">
        <v>4970</v>
      </c>
      <c r="H6" s="234">
        <f>G6/D6*E6</f>
        <v>3440.7692307692305</v>
      </c>
      <c r="I6" s="229">
        <f>G6/D6*F6</f>
        <v>1529.2307692307691</v>
      </c>
      <c r="J6" s="229">
        <f t="shared" ref="J6:J11" si="0">H6*0.85</f>
        <v>2924.6538461538457</v>
      </c>
      <c r="K6" s="229">
        <f t="shared" ref="K6:K11" si="1">H6-J6</f>
        <v>516.11538461538476</v>
      </c>
      <c r="L6" s="229">
        <f t="shared" ref="L6:L11" si="2">I6*0.4</f>
        <v>611.69230769230762</v>
      </c>
      <c r="M6" s="229">
        <f t="shared" ref="M6:M11" si="3">I6-L6</f>
        <v>917.53846153846143</v>
      </c>
      <c r="N6" s="228" t="s">
        <v>459</v>
      </c>
    </row>
    <row r="7" spans="2:14" x14ac:dyDescent="0.35">
      <c r="B7" s="225" t="s">
        <v>431</v>
      </c>
      <c r="C7" s="236">
        <v>46357</v>
      </c>
      <c r="D7" s="228">
        <f>'Beneficiários Total'!$E$3</f>
        <v>39</v>
      </c>
      <c r="E7" s="228">
        <f>'Beneficiários Total'!$F$3</f>
        <v>27</v>
      </c>
      <c r="F7" s="228">
        <f>'Beneficiários Total'!$G$3</f>
        <v>12</v>
      </c>
      <c r="G7" s="229">
        <v>10000</v>
      </c>
      <c r="H7" s="234">
        <f t="shared" ref="H7:H8" si="4">G7/D7*E7</f>
        <v>6923.0769230769229</v>
      </c>
      <c r="I7" s="229">
        <f t="shared" ref="I7:I8" si="5">G7/D7*F7</f>
        <v>3076.9230769230771</v>
      </c>
      <c r="J7" s="229">
        <f t="shared" si="0"/>
        <v>5884.6153846153838</v>
      </c>
      <c r="K7" s="229">
        <f t="shared" si="1"/>
        <v>1038.461538461539</v>
      </c>
      <c r="L7" s="229">
        <f t="shared" si="2"/>
        <v>1230.7692307692309</v>
      </c>
      <c r="M7" s="229">
        <f t="shared" si="3"/>
        <v>1846.1538461538462</v>
      </c>
      <c r="N7" s="228" t="s">
        <v>460</v>
      </c>
    </row>
    <row r="8" spans="2:14" x14ac:dyDescent="0.35">
      <c r="B8" s="225" t="s">
        <v>432</v>
      </c>
      <c r="C8" s="236">
        <v>46357</v>
      </c>
      <c r="D8" s="228">
        <f>'Beneficiários Total'!$E$3</f>
        <v>39</v>
      </c>
      <c r="E8" s="228">
        <f>'Beneficiários Total'!$F$3</f>
        <v>27</v>
      </c>
      <c r="F8" s="228">
        <f>'Beneficiários Total'!$G$3</f>
        <v>12</v>
      </c>
      <c r="G8" s="229">
        <v>12000</v>
      </c>
      <c r="H8" s="234">
        <f t="shared" si="4"/>
        <v>8307.6923076923067</v>
      </c>
      <c r="I8" s="229">
        <f t="shared" si="5"/>
        <v>3692.3076923076924</v>
      </c>
      <c r="J8" s="229">
        <f t="shared" si="0"/>
        <v>7061.5384615384601</v>
      </c>
      <c r="K8" s="229">
        <f t="shared" si="1"/>
        <v>1246.1538461538466</v>
      </c>
      <c r="L8" s="229">
        <f t="shared" si="2"/>
        <v>1476.9230769230771</v>
      </c>
      <c r="M8" s="229">
        <f t="shared" si="3"/>
        <v>2215.3846153846152</v>
      </c>
      <c r="N8" s="228" t="s">
        <v>460</v>
      </c>
    </row>
    <row r="9" spans="2:14" x14ac:dyDescent="0.35">
      <c r="B9" s="205" t="s">
        <v>238</v>
      </c>
      <c r="C9" s="237">
        <v>46357</v>
      </c>
      <c r="D9" s="205">
        <f>'Beneficiários Total'!$E$3</f>
        <v>39</v>
      </c>
      <c r="E9" s="205">
        <f>'Beneficiários Total'!$F$3</f>
        <v>27</v>
      </c>
      <c r="F9" s="205">
        <f>'Beneficiários Total'!$G$3</f>
        <v>12</v>
      </c>
      <c r="G9" s="235">
        <v>90000</v>
      </c>
      <c r="H9" s="226">
        <f>G9/D9*E9</f>
        <v>62307.692307692305</v>
      </c>
      <c r="I9" s="235">
        <f t="shared" ref="I9:I10" si="6">G9/D9*F9</f>
        <v>27692.307692307691</v>
      </c>
      <c r="J9" s="226">
        <f t="shared" si="0"/>
        <v>52961.538461538461</v>
      </c>
      <c r="K9" s="226">
        <f t="shared" si="1"/>
        <v>9346.1538461538439</v>
      </c>
      <c r="L9" s="235">
        <f t="shared" si="2"/>
        <v>11076.923076923078</v>
      </c>
      <c r="M9" s="235">
        <f t="shared" si="3"/>
        <v>16615.384615384613</v>
      </c>
      <c r="N9" s="228" t="s">
        <v>460</v>
      </c>
    </row>
    <row r="10" spans="2:14" x14ac:dyDescent="0.35">
      <c r="B10" s="205" t="s">
        <v>239</v>
      </c>
      <c r="C10" s="237">
        <v>46357</v>
      </c>
      <c r="D10" s="205">
        <f>'Beneficiários Total'!$E$3</f>
        <v>39</v>
      </c>
      <c r="E10" s="205">
        <f>'Beneficiários Total'!$F$3</f>
        <v>27</v>
      </c>
      <c r="F10" s="205">
        <f>'Beneficiários Total'!$G$3</f>
        <v>12</v>
      </c>
      <c r="G10" s="235">
        <v>10000</v>
      </c>
      <c r="H10" s="226">
        <f t="shared" ref="H10" si="7">G10/D10*E10</f>
        <v>6923.0769230769229</v>
      </c>
      <c r="I10" s="235">
        <f t="shared" si="6"/>
        <v>3076.9230769230771</v>
      </c>
      <c r="J10" s="226">
        <f t="shared" si="0"/>
        <v>5884.6153846153838</v>
      </c>
      <c r="K10" s="226">
        <f t="shared" si="1"/>
        <v>1038.461538461539</v>
      </c>
      <c r="L10" s="235">
        <f t="shared" si="2"/>
        <v>1230.7692307692309</v>
      </c>
      <c r="M10" s="235">
        <f t="shared" si="3"/>
        <v>1846.1538461538462</v>
      </c>
      <c r="N10" s="228" t="s">
        <v>462</v>
      </c>
    </row>
    <row r="11" spans="2:14" x14ac:dyDescent="0.35">
      <c r="B11" s="230" t="s">
        <v>461</v>
      </c>
      <c r="D11" s="228">
        <f>'Beneficiários Total'!$E$3</f>
        <v>39</v>
      </c>
      <c r="E11" s="228">
        <f>'Beneficiários Total'!$F$3</f>
        <v>27</v>
      </c>
      <c r="F11" s="228">
        <f>'Beneficiários Total'!$G$3</f>
        <v>12</v>
      </c>
      <c r="G11" s="229">
        <v>10000</v>
      </c>
      <c r="H11" s="229">
        <f t="shared" ref="H11" si="8">G11/D11*E11</f>
        <v>6923.0769230769229</v>
      </c>
      <c r="I11" s="229">
        <f t="shared" ref="I11" si="9">G11/D11*F11</f>
        <v>3076.9230769230771</v>
      </c>
      <c r="J11" s="229">
        <f t="shared" si="0"/>
        <v>5884.6153846153838</v>
      </c>
      <c r="K11" s="229">
        <f t="shared" si="1"/>
        <v>1038.461538461539</v>
      </c>
      <c r="L11" s="229">
        <f t="shared" si="2"/>
        <v>1230.7692307692309</v>
      </c>
      <c r="M11" s="229">
        <f t="shared" si="3"/>
        <v>1846.1538461538462</v>
      </c>
      <c r="N11" s="228" t="s">
        <v>460</v>
      </c>
    </row>
    <row r="12" spans="2:14" x14ac:dyDescent="0.35">
      <c r="H12" s="109">
        <f>SUM(H5,H9:H10)</f>
        <v>87902.307692307688</v>
      </c>
      <c r="I12" s="109">
        <f t="shared" ref="I12:M12" si="10">SUM(I5,I9:I10)</f>
        <v>39067.692307692312</v>
      </c>
      <c r="J12" s="109">
        <f t="shared" si="10"/>
        <v>74716.961538461546</v>
      </c>
      <c r="K12" s="109">
        <f t="shared" si="10"/>
        <v>13185.346153846152</v>
      </c>
      <c r="L12" s="109">
        <f t="shared" si="10"/>
        <v>15627.076923076924</v>
      </c>
      <c r="M12" s="109">
        <f t="shared" si="10"/>
        <v>23440.615384615387</v>
      </c>
    </row>
    <row r="14" spans="2:14" ht="32" x14ac:dyDescent="0.35">
      <c r="B14" s="105" t="s">
        <v>390</v>
      </c>
      <c r="C14" s="105" t="s">
        <v>13</v>
      </c>
      <c r="D14" s="105" t="s">
        <v>391</v>
      </c>
      <c r="E14" s="105" t="s">
        <v>449</v>
      </c>
      <c r="F14" s="105" t="s">
        <v>467</v>
      </c>
      <c r="G14" s="105" t="s">
        <v>463</v>
      </c>
    </row>
    <row r="15" spans="2:14" x14ac:dyDescent="0.35">
      <c r="B15" t="s">
        <v>473</v>
      </c>
      <c r="C15" t="s">
        <v>240</v>
      </c>
      <c r="D15">
        <f>24*0.5</f>
        <v>12</v>
      </c>
      <c r="E15" s="20"/>
    </row>
    <row r="16" spans="2:14" x14ac:dyDescent="0.35">
      <c r="B16" s="224">
        <v>2025</v>
      </c>
      <c r="E16" s="20">
        <v>36946.230000000003</v>
      </c>
      <c r="F16" s="20">
        <f>E16*0.85</f>
        <v>31404.2955</v>
      </c>
      <c r="G16" s="20">
        <f>E16-F16</f>
        <v>5541.934500000003</v>
      </c>
    </row>
    <row r="17" spans="2:7" x14ac:dyDescent="0.35">
      <c r="B17" s="224">
        <v>2026</v>
      </c>
      <c r="E17" s="20">
        <v>38067.11</v>
      </c>
      <c r="F17" s="20">
        <f>E17*0.85</f>
        <v>32357.0435</v>
      </c>
      <c r="G17" s="20">
        <f>E17-F17</f>
        <v>5710.0665000000008</v>
      </c>
    </row>
    <row r="18" spans="2:7" x14ac:dyDescent="0.35">
      <c r="E18" s="20"/>
    </row>
    <row r="19" spans="2:7" x14ac:dyDescent="0.35">
      <c r="D19" s="227"/>
      <c r="E19" s="109">
        <f>SUM(E16:E17)</f>
        <v>75013.34</v>
      </c>
      <c r="F19" s="109">
        <f t="shared" ref="F19:G19" si="11">SUM(F16:F17)</f>
        <v>63761.339</v>
      </c>
      <c r="G19" s="109">
        <f t="shared" si="11"/>
        <v>11252.001000000004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2D8CC-56D1-4C08-9E65-B3323B0AD47C}">
  <sheetPr codeName="Sheet2"/>
  <dimension ref="A1:BU74"/>
  <sheetViews>
    <sheetView topLeftCell="B1" zoomScale="80" zoomScaleNormal="80" zoomScaleSheetLayoutView="90" workbookViewId="0">
      <pane xSplit="2" topLeftCell="D1" activePane="topRight" state="frozen"/>
      <selection activeCell="B1" sqref="B1"/>
      <selection pane="topRight" activeCell="P35" sqref="P35:S44"/>
    </sheetView>
  </sheetViews>
  <sheetFormatPr defaultColWidth="9.1796875" defaultRowHeight="16" x14ac:dyDescent="0.4"/>
  <cols>
    <col min="1" max="1" width="11.1796875" style="5" customWidth="1"/>
    <col min="2" max="2" width="9.1796875" style="3"/>
    <col min="3" max="3" width="66.81640625" style="3" bestFit="1" customWidth="1"/>
    <col min="4" max="4" width="21.453125" style="3" customWidth="1"/>
    <col min="5" max="5" width="24.1796875" style="3" bestFit="1" customWidth="1"/>
    <col min="6" max="6" width="18.1796875" style="3" bestFit="1" customWidth="1"/>
    <col min="7" max="7" width="16.1796875" style="3" bestFit="1" customWidth="1"/>
    <col min="8" max="8" width="14.54296875" style="3" bestFit="1" customWidth="1"/>
    <col min="9" max="10" width="19.453125" style="3" customWidth="1"/>
    <col min="11" max="11" width="20.1796875" style="3" bestFit="1" customWidth="1"/>
    <col min="12" max="12" width="22.54296875" style="3" customWidth="1"/>
    <col min="13" max="13" width="20" style="3" customWidth="1"/>
    <col min="14" max="14" width="18.26953125" style="3" bestFit="1" customWidth="1"/>
    <col min="15" max="15" width="18.26953125" style="3" customWidth="1"/>
    <col min="16" max="16" width="14.81640625" style="3" bestFit="1" customWidth="1"/>
    <col min="17" max="17" width="17.54296875" style="3" customWidth="1"/>
    <col min="18" max="18" width="17.81640625" style="3" customWidth="1"/>
    <col min="19" max="19" width="17.453125" style="3" customWidth="1"/>
    <col min="20" max="20" width="17.81640625" style="3" customWidth="1"/>
    <col min="21" max="21" width="21.453125" style="3" customWidth="1"/>
    <col min="22" max="22" width="21.81640625" style="3" customWidth="1"/>
    <col min="23" max="23" width="22.1796875" style="3" customWidth="1"/>
    <col min="24" max="24" width="22.81640625" style="3" customWidth="1"/>
    <col min="25" max="25" width="14.54296875" style="3" customWidth="1"/>
    <col min="26" max="26" width="13.81640625" style="3" customWidth="1"/>
    <col min="27" max="27" width="15.81640625" style="3" customWidth="1"/>
    <col min="28" max="29" width="17.453125" style="3" customWidth="1"/>
    <col min="30" max="30" width="14.26953125" style="6" bestFit="1" customWidth="1"/>
    <col min="31" max="32" width="14.26953125" style="6" customWidth="1"/>
    <col min="33" max="33" width="15.54296875" style="6" bestFit="1" customWidth="1"/>
    <col min="34" max="35" width="15.54296875" style="6" customWidth="1"/>
    <col min="36" max="36" width="15.54296875" style="6" bestFit="1" customWidth="1"/>
    <col min="37" max="37" width="14.81640625" style="6" customWidth="1"/>
    <col min="38" max="38" width="16.1796875" style="6" customWidth="1"/>
    <col min="39" max="39" width="17.26953125" style="3" bestFit="1" customWidth="1"/>
    <col min="40" max="40" width="15.7265625" style="3" bestFit="1" customWidth="1"/>
    <col min="41" max="41" width="35.26953125" style="6" bestFit="1" customWidth="1"/>
    <col min="42" max="42" width="15.7265625" style="3" bestFit="1" customWidth="1"/>
    <col min="43" max="43" width="18.1796875" style="3" bestFit="1" customWidth="1"/>
    <col min="44" max="44" width="17.26953125" style="3" bestFit="1" customWidth="1"/>
    <col min="45" max="45" width="13.81640625" style="3" bestFit="1" customWidth="1"/>
    <col min="46" max="46" width="17.7265625" style="7" bestFit="1" customWidth="1"/>
    <col min="47" max="47" width="7.453125" style="3" bestFit="1" customWidth="1"/>
    <col min="48" max="48" width="9.453125" style="3" bestFit="1" customWidth="1"/>
    <col min="49" max="52" width="17.453125" style="3" bestFit="1" customWidth="1"/>
    <col min="53" max="53" width="15.26953125" style="3" bestFit="1" customWidth="1"/>
    <col min="54" max="54" width="16.7265625" style="3" bestFit="1" customWidth="1"/>
    <col min="55" max="55" width="15.7265625" style="3" bestFit="1" customWidth="1"/>
    <col min="56" max="56" width="17.7265625" style="3" bestFit="1" customWidth="1"/>
    <col min="57" max="57" width="9.7265625" style="6" bestFit="1" customWidth="1"/>
    <col min="58" max="58" width="11.453125" style="6" bestFit="1" customWidth="1"/>
    <col min="59" max="60" width="12.54296875" style="6" bestFit="1" customWidth="1"/>
    <col min="61" max="61" width="18.7265625" style="6" customWidth="1"/>
    <col min="62" max="65" width="17.26953125" style="3" customWidth="1"/>
    <col min="66" max="66" width="18.26953125" style="3" customWidth="1"/>
    <col min="67" max="67" width="13.81640625" style="6" customWidth="1"/>
    <col min="68" max="68" width="17.453125" style="6" customWidth="1"/>
    <col min="69" max="69" width="12.54296875" style="6" customWidth="1"/>
    <col min="70" max="16384" width="9.1796875" style="3"/>
  </cols>
  <sheetData>
    <row r="1" spans="1:73" s="1" customFormat="1" ht="83.5" customHeight="1" x14ac:dyDescent="0.35">
      <c r="A1" s="18" t="s">
        <v>60</v>
      </c>
      <c r="B1" s="18" t="s">
        <v>20</v>
      </c>
      <c r="C1" s="15" t="s">
        <v>12</v>
      </c>
      <c r="D1" s="15" t="s">
        <v>13</v>
      </c>
      <c r="E1" s="15" t="s">
        <v>15</v>
      </c>
      <c r="F1" s="15" t="s">
        <v>118</v>
      </c>
      <c r="G1" s="15" t="s">
        <v>116</v>
      </c>
      <c r="H1" s="15" t="s">
        <v>117</v>
      </c>
      <c r="I1" s="65" t="s">
        <v>211</v>
      </c>
      <c r="J1" s="69" t="s">
        <v>416</v>
      </c>
      <c r="K1" s="73" t="s">
        <v>440</v>
      </c>
      <c r="L1" s="74" t="s">
        <v>215</v>
      </c>
      <c r="M1" s="66" t="s">
        <v>213</v>
      </c>
      <c r="N1" s="76" t="s">
        <v>214</v>
      </c>
      <c r="O1" s="75" t="s">
        <v>216</v>
      </c>
      <c r="P1" s="45" t="s">
        <v>17</v>
      </c>
      <c r="Q1" s="82" t="s">
        <v>220</v>
      </c>
      <c r="R1" s="79" t="s">
        <v>221</v>
      </c>
      <c r="S1" s="89" t="s">
        <v>444</v>
      </c>
      <c r="T1" s="90" t="s">
        <v>445</v>
      </c>
      <c r="U1" s="81" t="s">
        <v>439</v>
      </c>
      <c r="V1" s="80" t="s">
        <v>223</v>
      </c>
      <c r="W1" s="84" t="s">
        <v>224</v>
      </c>
      <c r="X1" s="83" t="s">
        <v>225</v>
      </c>
      <c r="Y1" s="85" t="s">
        <v>226</v>
      </c>
      <c r="Z1" s="86" t="s">
        <v>227</v>
      </c>
      <c r="AA1" s="87" t="s">
        <v>228</v>
      </c>
      <c r="AB1" s="88" t="s">
        <v>229</v>
      </c>
      <c r="AC1" s="91" t="s">
        <v>219</v>
      </c>
      <c r="AD1" s="67" t="s">
        <v>173</v>
      </c>
      <c r="AE1" s="46" t="s">
        <v>171</v>
      </c>
      <c r="AF1" s="47" t="s">
        <v>172</v>
      </c>
      <c r="AG1" s="45" t="s">
        <v>119</v>
      </c>
      <c r="AH1" s="45" t="s">
        <v>231</v>
      </c>
      <c r="AI1" s="45" t="s">
        <v>232</v>
      </c>
      <c r="AJ1" s="15" t="s">
        <v>120</v>
      </c>
      <c r="AK1" s="15" t="s">
        <v>465</v>
      </c>
      <c r="AL1" s="239" t="s">
        <v>122</v>
      </c>
      <c r="AM1" s="239" t="s">
        <v>466</v>
      </c>
      <c r="AN1" s="15" t="s">
        <v>468</v>
      </c>
      <c r="AO1"/>
      <c r="AP1"/>
      <c r="AQ1"/>
      <c r="AR1"/>
      <c r="AS1"/>
      <c r="AT1"/>
      <c r="AU1"/>
      <c r="AV1"/>
      <c r="AW1"/>
      <c r="AX1"/>
      <c r="AY1"/>
      <c r="AZ1"/>
      <c r="BA1"/>
      <c r="BB1"/>
      <c r="BC1"/>
      <c r="BD1"/>
      <c r="BE1"/>
      <c r="BF1"/>
      <c r="BG1"/>
      <c r="BH1"/>
      <c r="BI1"/>
      <c r="BJ1"/>
      <c r="BK1"/>
      <c r="BL1"/>
      <c r="BM1"/>
      <c r="BN1"/>
      <c r="BO1"/>
      <c r="BP1"/>
      <c r="BQ1"/>
      <c r="BR1"/>
      <c r="BS1"/>
      <c r="BT1"/>
      <c r="BU1"/>
    </row>
    <row r="2" spans="1:73" ht="29" x14ac:dyDescent="0.4">
      <c r="A2" s="8" t="s">
        <v>21</v>
      </c>
      <c r="B2" s="16" t="s">
        <v>9</v>
      </c>
      <c r="C2" s="25" t="s">
        <v>351</v>
      </c>
      <c r="D2" s="9" t="s">
        <v>302</v>
      </c>
      <c r="E2" s="9" t="s">
        <v>19</v>
      </c>
      <c r="F2" s="10">
        <f t="shared" ref="F2:F10" si="0">SUM(G2:H2)</f>
        <v>8</v>
      </c>
      <c r="G2" s="10">
        <f>'IES Participantes 2025'!$B$4</f>
        <v>6</v>
      </c>
      <c r="H2" s="10">
        <f>'IES Participantes 2025'!$C$4</f>
        <v>2</v>
      </c>
      <c r="I2" s="11">
        <f>N23</f>
        <v>980</v>
      </c>
      <c r="J2" s="11"/>
      <c r="K2" s="11"/>
      <c r="L2" s="11">
        <f>SUM(N24:N25)</f>
        <v>12000</v>
      </c>
      <c r="M2" s="11"/>
      <c r="N2" s="11"/>
      <c r="O2" s="11"/>
      <c r="P2" s="12">
        <f>SUM(I2:O2)</f>
        <v>12980</v>
      </c>
      <c r="Q2" s="33">
        <f>I2/F2*G2</f>
        <v>735</v>
      </c>
      <c r="R2" s="48">
        <f>I2/F2*H2</f>
        <v>245</v>
      </c>
      <c r="S2" s="93">
        <f>J2/F2*G2</f>
        <v>0</v>
      </c>
      <c r="T2" s="48">
        <f>J2/F2*H2</f>
        <v>0</v>
      </c>
      <c r="U2" s="33">
        <f>K2/F2*G2</f>
        <v>0</v>
      </c>
      <c r="V2" s="48">
        <f t="shared" ref="V2:V10" si="1">K2/F2*H2</f>
        <v>0</v>
      </c>
      <c r="W2" s="49">
        <f>L2/F2*G2</f>
        <v>9000</v>
      </c>
      <c r="X2" s="48">
        <f t="shared" ref="X2:X10" si="2">L2/F2*H2</f>
        <v>3000</v>
      </c>
      <c r="Y2" s="49">
        <f t="shared" ref="Y2:Y10" si="3">M2/F2*G2</f>
        <v>0</v>
      </c>
      <c r="Z2" s="48">
        <f t="shared" ref="Z2:Z10" si="4">M2/F2*H2</f>
        <v>0</v>
      </c>
      <c r="AA2" s="49">
        <f t="shared" ref="AA2:AA10" si="5">N2/F2*G2</f>
        <v>0</v>
      </c>
      <c r="AB2" s="48">
        <f t="shared" ref="AB2:AB10" si="6">N2/F2*H2</f>
        <v>0</v>
      </c>
      <c r="AC2" s="92"/>
      <c r="AD2" s="99"/>
      <c r="AE2" s="49">
        <f t="shared" ref="AE2:AE10" si="7">AD2/F2*G2</f>
        <v>0</v>
      </c>
      <c r="AF2" s="48">
        <f t="shared" ref="AF2:AF10" si="8">AD2/F2*H2</f>
        <v>0</v>
      </c>
      <c r="AG2" s="12">
        <f>P2+AD2</f>
        <v>12980</v>
      </c>
      <c r="AH2" s="12">
        <f>SUM(Q2,S2,U2,W2,Y2,AA2,AC2,AE2)</f>
        <v>9735</v>
      </c>
      <c r="AI2" s="12">
        <f>SUM(R2,T2,V2,X2,Z2,AB2,AF2)</f>
        <v>3245</v>
      </c>
      <c r="AJ2" s="98">
        <f>AH2*0.85</f>
        <v>8274.75</v>
      </c>
      <c r="AK2" s="98">
        <f>AH2-AJ2</f>
        <v>1460.25</v>
      </c>
      <c r="AL2" s="98">
        <f t="shared" ref="AL2:AL10" si="9">AI2*0.4</f>
        <v>1298</v>
      </c>
      <c r="AM2" s="98">
        <f>AI2-AL2</f>
        <v>1947</v>
      </c>
      <c r="AN2" s="11">
        <f t="shared" ref="AN2:AN10" si="10">AG2-AJ2-AL2</f>
        <v>3407.25</v>
      </c>
      <c r="AO2"/>
      <c r="AP2"/>
      <c r="AQ2"/>
      <c r="AR2"/>
      <c r="AS2"/>
      <c r="AT2"/>
      <c r="AU2"/>
      <c r="AV2"/>
      <c r="AW2"/>
      <c r="AX2"/>
      <c r="AY2"/>
      <c r="AZ2"/>
      <c r="BA2"/>
      <c r="BB2"/>
      <c r="BC2"/>
      <c r="BD2"/>
      <c r="BE2"/>
      <c r="BF2"/>
      <c r="BG2"/>
      <c r="BH2"/>
      <c r="BI2"/>
      <c r="BJ2"/>
      <c r="BK2"/>
      <c r="BL2"/>
      <c r="BM2"/>
      <c r="BN2"/>
      <c r="BO2"/>
      <c r="BP2"/>
      <c r="BQ2"/>
      <c r="BR2"/>
      <c r="BS2"/>
      <c r="BT2"/>
      <c r="BU2"/>
    </row>
    <row r="3" spans="1:73" ht="29" x14ac:dyDescent="0.4">
      <c r="A3" s="8" t="s">
        <v>21</v>
      </c>
      <c r="B3" s="16" t="s">
        <v>7</v>
      </c>
      <c r="C3" s="24" t="s">
        <v>3</v>
      </c>
      <c r="D3" s="9" t="s">
        <v>312</v>
      </c>
      <c r="E3" s="9" t="s">
        <v>18</v>
      </c>
      <c r="F3" s="10">
        <f t="shared" si="0"/>
        <v>13</v>
      </c>
      <c r="G3" s="10">
        <f>'IES Participantes 2025'!$H$4</f>
        <v>9</v>
      </c>
      <c r="H3" s="10">
        <f>'IES Participantes 2025'!$I$4</f>
        <v>4</v>
      </c>
      <c r="I3" s="11">
        <f>N26</f>
        <v>0</v>
      </c>
      <c r="J3" s="11"/>
      <c r="K3" s="11">
        <f>SUM(N27:N31)</f>
        <v>65467</v>
      </c>
      <c r="L3" s="11">
        <f>SUM(N32:N33)</f>
        <v>52605.48</v>
      </c>
      <c r="M3" s="11">
        <f>N34</f>
        <v>9000</v>
      </c>
      <c r="N3" s="11">
        <f>N35</f>
        <v>4664</v>
      </c>
      <c r="O3" s="11"/>
      <c r="P3" s="12">
        <f t="shared" ref="P3:P10" si="11">SUM(I3:O3)</f>
        <v>131736.48000000001</v>
      </c>
      <c r="Q3" s="33">
        <f t="shared" ref="Q3:Q10" si="12">I3/F3*G3</f>
        <v>0</v>
      </c>
      <c r="R3" s="48">
        <f t="shared" ref="R3:R10" si="13">I3/F3*H3</f>
        <v>0</v>
      </c>
      <c r="S3" s="93">
        <f t="shared" ref="S3:S10" si="14">J3/F3*G3</f>
        <v>0</v>
      </c>
      <c r="T3" s="48">
        <f t="shared" ref="T3:T10" si="15">J3/F3*H3</f>
        <v>0</v>
      </c>
      <c r="U3" s="33">
        <f t="shared" ref="U3:U10" si="16">K3/F3*G3</f>
        <v>45323.307692307695</v>
      </c>
      <c r="V3" s="48">
        <f t="shared" si="1"/>
        <v>20143.692307692309</v>
      </c>
      <c r="W3" s="49">
        <f t="shared" ref="W3:W10" si="17">L3/F3*G3</f>
        <v>36419.17846153846</v>
      </c>
      <c r="X3" s="48">
        <f t="shared" si="2"/>
        <v>16186.301538461539</v>
      </c>
      <c r="Y3" s="49">
        <f t="shared" si="3"/>
        <v>6230.7692307692305</v>
      </c>
      <c r="Z3" s="48">
        <f t="shared" si="4"/>
        <v>2769.2307692307691</v>
      </c>
      <c r="AA3" s="49">
        <f t="shared" si="5"/>
        <v>3228.9230769230771</v>
      </c>
      <c r="AB3" s="48">
        <f t="shared" si="6"/>
        <v>1435.0769230769231</v>
      </c>
      <c r="AC3" s="92"/>
      <c r="AD3" s="100">
        <f>SUM(N36:N37)</f>
        <v>2957.48</v>
      </c>
      <c r="AE3" s="49">
        <f t="shared" si="7"/>
        <v>2047.4861538461537</v>
      </c>
      <c r="AF3" s="48">
        <f t="shared" si="8"/>
        <v>909.99384615384611</v>
      </c>
      <c r="AG3" s="12">
        <f t="shared" ref="AG3:AG10" si="18">P3+AD3</f>
        <v>134693.96000000002</v>
      </c>
      <c r="AH3" s="12">
        <f t="shared" ref="AH3:AH10" si="19">SUM(Q3,S3,U3,W3,Y3,AA3,AC3,AE3)</f>
        <v>93249.664615384623</v>
      </c>
      <c r="AI3" s="12">
        <f t="shared" ref="AI3:AI10" si="20">SUM(R3,T3,V3,X3,Z3,AB3,AF3)</f>
        <v>41444.295384615383</v>
      </c>
      <c r="AJ3" s="98">
        <f t="shared" ref="AJ3:AJ10" si="21">AH3*0.85</f>
        <v>79262.214923076928</v>
      </c>
      <c r="AK3" s="98">
        <f t="shared" ref="AK3:AK10" si="22">AH3-AJ3</f>
        <v>13987.449692307695</v>
      </c>
      <c r="AL3" s="98">
        <f t="shared" si="9"/>
        <v>16577.718153846155</v>
      </c>
      <c r="AM3" s="98">
        <f t="shared" ref="AM3:AM10" si="23">AI3-AL3</f>
        <v>24866.577230769228</v>
      </c>
      <c r="AN3" s="11">
        <f t="shared" si="10"/>
        <v>38854.026923076934</v>
      </c>
      <c r="AO3"/>
      <c r="AP3"/>
      <c r="AQ3"/>
      <c r="AR3"/>
      <c r="AS3"/>
      <c r="AT3"/>
      <c r="AU3"/>
      <c r="AV3"/>
      <c r="AW3"/>
      <c r="AX3"/>
      <c r="AY3"/>
      <c r="AZ3"/>
      <c r="BA3"/>
      <c r="BB3"/>
      <c r="BC3"/>
      <c r="BD3"/>
      <c r="BE3"/>
      <c r="BF3"/>
      <c r="BG3"/>
      <c r="BH3"/>
      <c r="BI3"/>
      <c r="BJ3"/>
      <c r="BK3"/>
      <c r="BL3"/>
      <c r="BM3"/>
      <c r="BN3"/>
      <c r="BO3"/>
      <c r="BP3"/>
      <c r="BQ3"/>
      <c r="BR3"/>
      <c r="BS3"/>
      <c r="BT3"/>
      <c r="BU3"/>
    </row>
    <row r="4" spans="1:73" x14ac:dyDescent="0.4">
      <c r="A4" s="8" t="s">
        <v>21</v>
      </c>
      <c r="B4" s="17" t="s">
        <v>4</v>
      </c>
      <c r="C4" s="25" t="s">
        <v>23</v>
      </c>
      <c r="D4" s="9" t="s">
        <v>314</v>
      </c>
      <c r="E4" s="9" t="s">
        <v>35</v>
      </c>
      <c r="F4" s="10">
        <f t="shared" si="0"/>
        <v>1</v>
      </c>
      <c r="G4" s="10">
        <v>1</v>
      </c>
      <c r="H4" s="10">
        <v>0</v>
      </c>
      <c r="I4" s="11">
        <f>N38</f>
        <v>770</v>
      </c>
      <c r="J4" s="11"/>
      <c r="K4" s="11"/>
      <c r="L4" s="11">
        <f>SUM(N39:N40)</f>
        <v>114000</v>
      </c>
      <c r="M4" s="11"/>
      <c r="N4" s="11"/>
      <c r="O4" s="11">
        <f>N41</f>
        <v>35132.07</v>
      </c>
      <c r="P4" s="12">
        <f>SUM(I4:O4)</f>
        <v>149902.07</v>
      </c>
      <c r="Q4" s="33">
        <f t="shared" si="12"/>
        <v>770</v>
      </c>
      <c r="R4" s="48">
        <f t="shared" si="13"/>
        <v>0</v>
      </c>
      <c r="S4" s="93">
        <f t="shared" si="14"/>
        <v>0</v>
      </c>
      <c r="T4" s="48">
        <f t="shared" si="15"/>
        <v>0</v>
      </c>
      <c r="U4" s="33">
        <f t="shared" si="16"/>
        <v>0</v>
      </c>
      <c r="V4" s="48">
        <f t="shared" si="1"/>
        <v>0</v>
      </c>
      <c r="W4" s="49">
        <f t="shared" si="17"/>
        <v>114000</v>
      </c>
      <c r="X4" s="48">
        <f t="shared" si="2"/>
        <v>0</v>
      </c>
      <c r="Y4" s="49">
        <f t="shared" si="3"/>
        <v>0</v>
      </c>
      <c r="Z4" s="48">
        <f t="shared" si="4"/>
        <v>0</v>
      </c>
      <c r="AA4" s="49">
        <f t="shared" si="5"/>
        <v>0</v>
      </c>
      <c r="AB4" s="48">
        <f t="shared" si="6"/>
        <v>0</v>
      </c>
      <c r="AC4" s="92">
        <f>O4/F4*G4</f>
        <v>35132.07</v>
      </c>
      <c r="AD4" s="100"/>
      <c r="AE4" s="49">
        <f t="shared" si="7"/>
        <v>0</v>
      </c>
      <c r="AF4" s="48">
        <f t="shared" si="8"/>
        <v>0</v>
      </c>
      <c r="AG4" s="12">
        <f t="shared" si="18"/>
        <v>149902.07</v>
      </c>
      <c r="AH4" s="12">
        <f>SUM(Q4,S4,U4,W4,Y4,AA4,AC4,AE4)</f>
        <v>149902.07</v>
      </c>
      <c r="AI4" s="12">
        <f t="shared" si="20"/>
        <v>0</v>
      </c>
      <c r="AJ4" s="98">
        <f t="shared" si="21"/>
        <v>127416.7595</v>
      </c>
      <c r="AK4" s="98">
        <f t="shared" si="22"/>
        <v>22485.310500000007</v>
      </c>
      <c r="AL4" s="98">
        <f t="shared" si="9"/>
        <v>0</v>
      </c>
      <c r="AM4" s="98">
        <f t="shared" si="23"/>
        <v>0</v>
      </c>
      <c r="AN4" s="11">
        <f t="shared" si="10"/>
        <v>22485.310500000007</v>
      </c>
      <c r="AO4"/>
      <c r="AP4"/>
      <c r="AQ4"/>
      <c r="AR4"/>
      <c r="AS4"/>
      <c r="AT4"/>
      <c r="AU4"/>
      <c r="AV4"/>
      <c r="AW4"/>
      <c r="AX4"/>
      <c r="AY4"/>
      <c r="AZ4"/>
      <c r="BA4"/>
      <c r="BB4"/>
      <c r="BC4"/>
      <c r="BD4"/>
      <c r="BE4"/>
      <c r="BF4"/>
      <c r="BG4"/>
      <c r="BH4"/>
      <c r="BI4"/>
      <c r="BJ4"/>
      <c r="BK4"/>
      <c r="BL4"/>
      <c r="BM4"/>
      <c r="BN4"/>
      <c r="BO4"/>
      <c r="BP4"/>
      <c r="BQ4"/>
      <c r="BR4"/>
      <c r="BS4"/>
      <c r="BT4"/>
      <c r="BU4"/>
    </row>
    <row r="5" spans="1:73" x14ac:dyDescent="0.4">
      <c r="A5" s="8" t="s">
        <v>21</v>
      </c>
      <c r="B5" s="17" t="s">
        <v>10</v>
      </c>
      <c r="C5" s="25" t="s">
        <v>6</v>
      </c>
      <c r="D5" s="9" t="s">
        <v>319</v>
      </c>
      <c r="E5" s="9" t="s">
        <v>16</v>
      </c>
      <c r="F5" s="10">
        <f t="shared" si="0"/>
        <v>6</v>
      </c>
      <c r="G5" s="10">
        <f>'IES Participantes 2025'!$N$4</f>
        <v>5</v>
      </c>
      <c r="H5" s="10">
        <f>'IES Participantes 2025'!$O$4</f>
        <v>1</v>
      </c>
      <c r="I5" s="11">
        <f>SUM(N42:N44)</f>
        <v>48065.3</v>
      </c>
      <c r="J5" s="11">
        <f>SUM(N45:N47)</f>
        <v>24797.16</v>
      </c>
      <c r="K5" s="11">
        <f>N48</f>
        <v>24274.05</v>
      </c>
      <c r="L5" s="11"/>
      <c r="M5" s="11"/>
      <c r="N5" s="11"/>
      <c r="P5" s="12">
        <f t="shared" si="11"/>
        <v>97136.510000000009</v>
      </c>
      <c r="Q5" s="33">
        <f t="shared" si="12"/>
        <v>40054.416666666672</v>
      </c>
      <c r="R5" s="48">
        <f t="shared" si="13"/>
        <v>8010.8833333333341</v>
      </c>
      <c r="S5" s="93">
        <f t="shared" si="14"/>
        <v>20664.3</v>
      </c>
      <c r="T5" s="48">
        <f t="shared" si="15"/>
        <v>4132.8599999999997</v>
      </c>
      <c r="U5" s="33">
        <f t="shared" si="16"/>
        <v>20228.375</v>
      </c>
      <c r="V5" s="48">
        <f t="shared" si="1"/>
        <v>4045.6749999999997</v>
      </c>
      <c r="W5" s="49">
        <f t="shared" si="17"/>
        <v>0</v>
      </c>
      <c r="X5" s="48">
        <f t="shared" si="2"/>
        <v>0</v>
      </c>
      <c r="Y5" s="49">
        <f t="shared" si="3"/>
        <v>0</v>
      </c>
      <c r="Z5" s="48">
        <f t="shared" si="4"/>
        <v>0</v>
      </c>
      <c r="AA5" s="49">
        <f t="shared" si="5"/>
        <v>0</v>
      </c>
      <c r="AB5" s="48">
        <f t="shared" si="6"/>
        <v>0</v>
      </c>
      <c r="AC5" s="92"/>
      <c r="AD5" s="100">
        <f>N49</f>
        <v>2000</v>
      </c>
      <c r="AE5" s="49">
        <f t="shared" si="7"/>
        <v>1666.6666666666665</v>
      </c>
      <c r="AF5" s="48">
        <f t="shared" si="8"/>
        <v>333.33333333333331</v>
      </c>
      <c r="AG5" s="12">
        <f t="shared" si="18"/>
        <v>99136.510000000009</v>
      </c>
      <c r="AH5" s="12">
        <f>SUM(Q5,S5,U5,W5,Y5,AA5,AC5,AE5)</f>
        <v>82613.758333333346</v>
      </c>
      <c r="AI5" s="12">
        <f t="shared" si="20"/>
        <v>16522.751666666667</v>
      </c>
      <c r="AJ5" s="98">
        <f t="shared" si="21"/>
        <v>70221.694583333345</v>
      </c>
      <c r="AK5" s="98">
        <f t="shared" si="22"/>
        <v>12392.063750000001</v>
      </c>
      <c r="AL5" s="98">
        <f t="shared" si="9"/>
        <v>6609.1006666666672</v>
      </c>
      <c r="AM5" s="98">
        <f t="shared" si="23"/>
        <v>9913.6509999999998</v>
      </c>
      <c r="AN5" s="11">
        <f t="shared" si="10"/>
        <v>22305.714749999999</v>
      </c>
      <c r="AO5"/>
      <c r="AP5"/>
      <c r="AQ5"/>
      <c r="AR5"/>
      <c r="AS5"/>
      <c r="AT5"/>
      <c r="AU5"/>
      <c r="AV5"/>
      <c r="AW5"/>
      <c r="AX5"/>
      <c r="AY5"/>
      <c r="AZ5"/>
      <c r="BA5"/>
      <c r="BB5"/>
      <c r="BC5"/>
      <c r="BD5"/>
      <c r="BE5"/>
      <c r="BF5"/>
      <c r="BG5"/>
      <c r="BH5"/>
      <c r="BI5"/>
      <c r="BJ5"/>
      <c r="BK5"/>
      <c r="BL5"/>
      <c r="BM5"/>
      <c r="BN5"/>
      <c r="BO5"/>
      <c r="BP5"/>
      <c r="BQ5"/>
      <c r="BR5"/>
      <c r="BS5"/>
      <c r="BT5"/>
      <c r="BU5"/>
    </row>
    <row r="6" spans="1:73" ht="32" x14ac:dyDescent="0.4">
      <c r="A6" s="8" t="s">
        <v>21</v>
      </c>
      <c r="B6" s="17" t="s">
        <v>4</v>
      </c>
      <c r="C6" s="24" t="s">
        <v>2</v>
      </c>
      <c r="D6" s="9" t="s">
        <v>24</v>
      </c>
      <c r="E6" s="9" t="s">
        <v>36</v>
      </c>
      <c r="F6" s="10">
        <f t="shared" si="0"/>
        <v>24</v>
      </c>
      <c r="G6" s="10">
        <f>'IES Participantes 2025'!$T$4</f>
        <v>16</v>
      </c>
      <c r="H6" s="10">
        <f>'IES Participantes 2025'!$U$4</f>
        <v>8</v>
      </c>
      <c r="I6" s="11">
        <f>N50</f>
        <v>0</v>
      </c>
      <c r="J6" s="11"/>
      <c r="K6" s="11">
        <f>SUM(N51:N56)</f>
        <v>10420.77</v>
      </c>
      <c r="L6" s="11">
        <f>SUM(N57:N58)</f>
        <v>49658.400000000001</v>
      </c>
      <c r="M6" s="11">
        <f>N59</f>
        <v>20323.98</v>
      </c>
      <c r="N6" s="11">
        <f>N60</f>
        <v>4428</v>
      </c>
      <c r="O6" s="11"/>
      <c r="P6" s="12">
        <f t="shared" si="11"/>
        <v>84831.15</v>
      </c>
      <c r="Q6" s="33">
        <f t="shared" si="12"/>
        <v>0</v>
      </c>
      <c r="R6" s="48">
        <f t="shared" si="13"/>
        <v>0</v>
      </c>
      <c r="S6" s="93">
        <f t="shared" si="14"/>
        <v>0</v>
      </c>
      <c r="T6" s="48">
        <f t="shared" si="15"/>
        <v>0</v>
      </c>
      <c r="U6" s="33">
        <f t="shared" si="16"/>
        <v>6947.18</v>
      </c>
      <c r="V6" s="48">
        <f t="shared" si="1"/>
        <v>3473.59</v>
      </c>
      <c r="W6" s="49">
        <f t="shared" si="17"/>
        <v>33105.599999999999</v>
      </c>
      <c r="X6" s="48">
        <f t="shared" si="2"/>
        <v>16552.8</v>
      </c>
      <c r="Y6" s="49">
        <f t="shared" si="3"/>
        <v>13549.32</v>
      </c>
      <c r="Z6" s="48">
        <f t="shared" si="4"/>
        <v>6774.66</v>
      </c>
      <c r="AA6" s="49">
        <f t="shared" si="5"/>
        <v>2952</v>
      </c>
      <c r="AB6" s="48">
        <f t="shared" si="6"/>
        <v>1476</v>
      </c>
      <c r="AC6" s="92"/>
      <c r="AD6" s="100">
        <f>SUM(N61:N63)</f>
        <v>12800</v>
      </c>
      <c r="AE6" s="49">
        <f t="shared" si="7"/>
        <v>8533.3333333333339</v>
      </c>
      <c r="AF6" s="48">
        <f t="shared" si="8"/>
        <v>4266.666666666667</v>
      </c>
      <c r="AG6" s="12">
        <f t="shared" si="18"/>
        <v>97631.15</v>
      </c>
      <c r="AH6" s="12">
        <f t="shared" si="19"/>
        <v>65087.433333333334</v>
      </c>
      <c r="AI6" s="12">
        <f t="shared" si="20"/>
        <v>32543.716666666667</v>
      </c>
      <c r="AJ6" s="98">
        <f t="shared" si="21"/>
        <v>55324.318333333336</v>
      </c>
      <c r="AK6" s="98">
        <f t="shared" si="22"/>
        <v>9763.114999999998</v>
      </c>
      <c r="AL6" s="98">
        <f t="shared" si="9"/>
        <v>13017.486666666668</v>
      </c>
      <c r="AM6" s="98">
        <f t="shared" si="23"/>
        <v>19526.23</v>
      </c>
      <c r="AN6" s="11">
        <f t="shared" si="10"/>
        <v>29289.34499999999</v>
      </c>
      <c r="AO6"/>
      <c r="AP6"/>
      <c r="AQ6"/>
      <c r="AR6"/>
      <c r="AS6"/>
      <c r="AT6"/>
      <c r="AU6"/>
      <c r="AV6"/>
      <c r="AW6"/>
      <c r="AX6"/>
      <c r="AY6"/>
      <c r="AZ6"/>
      <c r="BA6"/>
      <c r="BB6"/>
      <c r="BC6"/>
      <c r="BD6"/>
      <c r="BE6"/>
      <c r="BF6"/>
      <c r="BG6"/>
      <c r="BH6"/>
      <c r="BI6"/>
      <c r="BJ6"/>
      <c r="BK6"/>
      <c r="BL6"/>
      <c r="BM6"/>
      <c r="BN6"/>
      <c r="BO6"/>
      <c r="BP6"/>
      <c r="BQ6"/>
      <c r="BR6"/>
      <c r="BS6"/>
      <c r="BT6"/>
      <c r="BU6"/>
    </row>
    <row r="7" spans="1:73" ht="41.25" customHeight="1" x14ac:dyDescent="0.4">
      <c r="A7" s="8" t="s">
        <v>31</v>
      </c>
      <c r="B7" s="16" t="s">
        <v>9</v>
      </c>
      <c r="C7" s="24" t="s">
        <v>5</v>
      </c>
      <c r="D7" s="9" t="s">
        <v>26</v>
      </c>
      <c r="E7" s="13" t="s">
        <v>330</v>
      </c>
      <c r="F7" s="10">
        <f t="shared" si="0"/>
        <v>20</v>
      </c>
      <c r="G7" s="10">
        <f>'IES Participantes 2025'!$AF$4</f>
        <v>15</v>
      </c>
      <c r="H7" s="10">
        <f>'IES Participantes 2025'!$AG$4</f>
        <v>5</v>
      </c>
      <c r="I7" s="11">
        <f>N64</f>
        <v>0</v>
      </c>
      <c r="J7" s="11"/>
      <c r="K7" s="11">
        <f>N65</f>
        <v>116000</v>
      </c>
      <c r="L7" s="11">
        <f>N66</f>
        <v>279800</v>
      </c>
      <c r="M7" s="11"/>
      <c r="N7" s="11"/>
      <c r="O7" s="11"/>
      <c r="P7" s="12">
        <f t="shared" si="11"/>
        <v>395800</v>
      </c>
      <c r="Q7" s="33">
        <f t="shared" si="12"/>
        <v>0</v>
      </c>
      <c r="R7" s="48">
        <f t="shared" si="13"/>
        <v>0</v>
      </c>
      <c r="S7" s="93">
        <f t="shared" si="14"/>
        <v>0</v>
      </c>
      <c r="T7" s="48">
        <f t="shared" si="15"/>
        <v>0</v>
      </c>
      <c r="U7" s="33">
        <f t="shared" si="16"/>
        <v>87000</v>
      </c>
      <c r="V7" s="48">
        <f t="shared" si="1"/>
        <v>29000</v>
      </c>
      <c r="W7" s="49">
        <f t="shared" si="17"/>
        <v>209850</v>
      </c>
      <c r="X7" s="48">
        <f t="shared" si="2"/>
        <v>69950</v>
      </c>
      <c r="Y7" s="49">
        <f t="shared" si="3"/>
        <v>0</v>
      </c>
      <c r="Z7" s="48">
        <f t="shared" si="4"/>
        <v>0</v>
      </c>
      <c r="AA7" s="49">
        <f t="shared" si="5"/>
        <v>0</v>
      </c>
      <c r="AB7" s="48">
        <f t="shared" si="6"/>
        <v>0</v>
      </c>
      <c r="AC7" s="92"/>
      <c r="AD7" s="99"/>
      <c r="AE7" s="49">
        <f t="shared" si="7"/>
        <v>0</v>
      </c>
      <c r="AF7" s="48">
        <f t="shared" si="8"/>
        <v>0</v>
      </c>
      <c r="AG7" s="12">
        <f t="shared" si="18"/>
        <v>395800</v>
      </c>
      <c r="AH7" s="12">
        <f t="shared" si="19"/>
        <v>296850</v>
      </c>
      <c r="AI7" s="12">
        <f t="shared" si="20"/>
        <v>98950</v>
      </c>
      <c r="AJ7" s="98">
        <f t="shared" si="21"/>
        <v>252322.5</v>
      </c>
      <c r="AK7" s="98">
        <f t="shared" si="22"/>
        <v>44527.5</v>
      </c>
      <c r="AL7" s="98">
        <f t="shared" si="9"/>
        <v>39580</v>
      </c>
      <c r="AM7" s="98">
        <f t="shared" si="23"/>
        <v>59370</v>
      </c>
      <c r="AN7" s="11">
        <f t="shared" si="10"/>
        <v>103897.5</v>
      </c>
      <c r="AO7"/>
      <c r="AP7"/>
      <c r="AQ7"/>
      <c r="AR7"/>
      <c r="AS7"/>
      <c r="AT7"/>
      <c r="AU7"/>
      <c r="AV7"/>
      <c r="AW7"/>
      <c r="AX7"/>
      <c r="AY7"/>
      <c r="AZ7"/>
      <c r="BA7"/>
      <c r="BB7"/>
      <c r="BC7"/>
      <c r="BD7"/>
      <c r="BE7"/>
      <c r="BF7"/>
      <c r="BG7"/>
      <c r="BH7"/>
      <c r="BI7"/>
      <c r="BJ7"/>
      <c r="BK7"/>
      <c r="BL7"/>
      <c r="BM7"/>
      <c r="BN7"/>
      <c r="BO7"/>
      <c r="BP7"/>
      <c r="BQ7"/>
      <c r="BR7"/>
      <c r="BS7"/>
      <c r="BT7"/>
      <c r="BU7"/>
    </row>
    <row r="8" spans="1:73" ht="81" customHeight="1" x14ac:dyDescent="0.4">
      <c r="A8" s="8" t="s">
        <v>31</v>
      </c>
      <c r="B8" s="16" t="s">
        <v>9</v>
      </c>
      <c r="C8" s="24" t="s">
        <v>22</v>
      </c>
      <c r="D8" s="9" t="s">
        <v>121</v>
      </c>
      <c r="E8" s="14" t="s">
        <v>27</v>
      </c>
      <c r="F8" s="10">
        <f t="shared" si="0"/>
        <v>15</v>
      </c>
      <c r="G8" s="10">
        <f>'IES Participantes 2025'!$AL$4</f>
        <v>11</v>
      </c>
      <c r="H8" s="10">
        <f>'IES Participantes 2025'!$AM$4</f>
        <v>4</v>
      </c>
      <c r="I8" s="11">
        <f>N67</f>
        <v>1000</v>
      </c>
      <c r="J8" s="11"/>
      <c r="K8" s="11">
        <f>N68</f>
        <v>45300</v>
      </c>
      <c r="L8" s="11">
        <f>N69</f>
        <v>120168</v>
      </c>
      <c r="M8" s="10"/>
      <c r="N8" s="10"/>
      <c r="O8" s="10"/>
      <c r="P8" s="12">
        <f t="shared" si="11"/>
        <v>166468</v>
      </c>
      <c r="Q8" s="33">
        <f t="shared" si="12"/>
        <v>733.33333333333337</v>
      </c>
      <c r="R8" s="48">
        <f t="shared" si="13"/>
        <v>266.66666666666669</v>
      </c>
      <c r="S8" s="93">
        <f t="shared" si="14"/>
        <v>0</v>
      </c>
      <c r="T8" s="48">
        <f t="shared" si="15"/>
        <v>0</v>
      </c>
      <c r="U8" s="33">
        <f t="shared" si="16"/>
        <v>33220</v>
      </c>
      <c r="V8" s="48">
        <f t="shared" si="1"/>
        <v>12080</v>
      </c>
      <c r="W8" s="49">
        <f t="shared" si="17"/>
        <v>88123.199999999997</v>
      </c>
      <c r="X8" s="48">
        <f t="shared" si="2"/>
        <v>32044.799999999999</v>
      </c>
      <c r="Y8" s="49">
        <f t="shared" si="3"/>
        <v>0</v>
      </c>
      <c r="Z8" s="48">
        <f t="shared" si="4"/>
        <v>0</v>
      </c>
      <c r="AA8" s="49">
        <f t="shared" si="5"/>
        <v>0</v>
      </c>
      <c r="AB8" s="48">
        <f t="shared" si="6"/>
        <v>0</v>
      </c>
      <c r="AC8" s="92"/>
      <c r="AD8" s="99"/>
      <c r="AE8" s="49">
        <f t="shared" si="7"/>
        <v>0</v>
      </c>
      <c r="AF8" s="48">
        <f t="shared" si="8"/>
        <v>0</v>
      </c>
      <c r="AG8" s="12">
        <f t="shared" si="18"/>
        <v>166468</v>
      </c>
      <c r="AH8" s="12">
        <f t="shared" si="19"/>
        <v>122076.53333333333</v>
      </c>
      <c r="AI8" s="12">
        <f t="shared" si="20"/>
        <v>44391.466666666667</v>
      </c>
      <c r="AJ8" s="98">
        <f t="shared" si="21"/>
        <v>103765.05333333333</v>
      </c>
      <c r="AK8" s="98">
        <f t="shared" si="22"/>
        <v>18311.479999999996</v>
      </c>
      <c r="AL8" s="98">
        <f t="shared" si="9"/>
        <v>17756.586666666666</v>
      </c>
      <c r="AM8" s="98">
        <f t="shared" si="23"/>
        <v>26634.880000000001</v>
      </c>
      <c r="AN8" s="11">
        <f t="shared" si="10"/>
        <v>44946.36</v>
      </c>
      <c r="AO8"/>
      <c r="AP8"/>
      <c r="AQ8"/>
      <c r="AR8"/>
      <c r="AS8"/>
      <c r="AT8"/>
      <c r="AU8"/>
      <c r="AV8"/>
      <c r="AW8"/>
      <c r="AX8"/>
      <c r="AY8"/>
      <c r="AZ8"/>
      <c r="BA8"/>
      <c r="BB8"/>
      <c r="BC8"/>
      <c r="BD8"/>
      <c r="BE8"/>
      <c r="BF8"/>
      <c r="BG8"/>
      <c r="BH8"/>
      <c r="BI8"/>
      <c r="BJ8"/>
      <c r="BK8"/>
      <c r="BL8"/>
      <c r="BM8"/>
      <c r="BN8"/>
      <c r="BO8"/>
      <c r="BP8"/>
      <c r="BQ8"/>
      <c r="BR8"/>
      <c r="BS8"/>
      <c r="BT8"/>
      <c r="BU8"/>
    </row>
    <row r="9" spans="1:73" ht="81" customHeight="1" x14ac:dyDescent="0.4">
      <c r="A9" s="8" t="s">
        <v>31</v>
      </c>
      <c r="B9" s="16" t="s">
        <v>4</v>
      </c>
      <c r="C9" s="24" t="s">
        <v>347</v>
      </c>
      <c r="D9" s="9" t="s">
        <v>33</v>
      </c>
      <c r="E9" s="14" t="s">
        <v>34</v>
      </c>
      <c r="F9" s="10">
        <f t="shared" si="0"/>
        <v>7</v>
      </c>
      <c r="G9" s="10">
        <f>'IES Participantes 2025'!$AR$4</f>
        <v>4</v>
      </c>
      <c r="H9" s="10">
        <f>'IES Participantes 2025'!$AS$4</f>
        <v>3</v>
      </c>
      <c r="I9" s="11">
        <f>N70</f>
        <v>1000</v>
      </c>
      <c r="J9" s="11"/>
      <c r="K9" s="11"/>
      <c r="L9" s="11">
        <f>N71</f>
        <v>35000</v>
      </c>
      <c r="M9" s="10"/>
      <c r="N9" s="10"/>
      <c r="O9" s="10"/>
      <c r="P9" s="12">
        <f t="shared" si="11"/>
        <v>36000</v>
      </c>
      <c r="Q9" s="33">
        <f t="shared" si="12"/>
        <v>571.42857142857144</v>
      </c>
      <c r="R9" s="48">
        <f t="shared" si="13"/>
        <v>428.57142857142856</v>
      </c>
      <c r="S9" s="93">
        <f t="shared" si="14"/>
        <v>0</v>
      </c>
      <c r="T9" s="48">
        <f t="shared" si="15"/>
        <v>0</v>
      </c>
      <c r="U9" s="33">
        <f t="shared" si="16"/>
        <v>0</v>
      </c>
      <c r="V9" s="48">
        <f t="shared" si="1"/>
        <v>0</v>
      </c>
      <c r="W9" s="49">
        <f t="shared" si="17"/>
        <v>20000</v>
      </c>
      <c r="X9" s="48">
        <f t="shared" si="2"/>
        <v>15000</v>
      </c>
      <c r="Y9" s="49">
        <f t="shared" si="3"/>
        <v>0</v>
      </c>
      <c r="Z9" s="48">
        <f t="shared" si="4"/>
        <v>0</v>
      </c>
      <c r="AA9" s="49">
        <f t="shared" si="5"/>
        <v>0</v>
      </c>
      <c r="AB9" s="48">
        <f t="shared" si="6"/>
        <v>0</v>
      </c>
      <c r="AC9" s="92"/>
      <c r="AD9" s="99"/>
      <c r="AE9" s="49">
        <f t="shared" si="7"/>
        <v>0</v>
      </c>
      <c r="AF9" s="48">
        <f t="shared" si="8"/>
        <v>0</v>
      </c>
      <c r="AG9" s="12">
        <f t="shared" si="18"/>
        <v>36000</v>
      </c>
      <c r="AH9" s="12">
        <f t="shared" si="19"/>
        <v>20571.428571428572</v>
      </c>
      <c r="AI9" s="12">
        <f t="shared" si="20"/>
        <v>15428.571428571429</v>
      </c>
      <c r="AJ9" s="98">
        <f t="shared" si="21"/>
        <v>17485.714285714286</v>
      </c>
      <c r="AK9" s="98">
        <f t="shared" si="22"/>
        <v>3085.7142857142862</v>
      </c>
      <c r="AL9" s="98">
        <f t="shared" si="9"/>
        <v>6171.4285714285725</v>
      </c>
      <c r="AM9" s="98">
        <f t="shared" si="23"/>
        <v>9257.1428571428569</v>
      </c>
      <c r="AN9" s="11">
        <f t="shared" si="10"/>
        <v>12342.857142857141</v>
      </c>
      <c r="AO9"/>
      <c r="AP9"/>
      <c r="AQ9"/>
      <c r="AR9"/>
      <c r="AS9"/>
      <c r="AT9"/>
      <c r="AU9"/>
      <c r="AV9"/>
      <c r="AW9"/>
      <c r="AX9"/>
      <c r="AY9"/>
      <c r="AZ9"/>
      <c r="BA9"/>
      <c r="BB9"/>
      <c r="BC9"/>
      <c r="BD9"/>
      <c r="BE9"/>
      <c r="BF9"/>
      <c r="BG9"/>
      <c r="BH9"/>
      <c r="BI9"/>
      <c r="BJ9"/>
      <c r="BK9"/>
      <c r="BL9"/>
      <c r="BM9"/>
      <c r="BN9"/>
      <c r="BO9"/>
      <c r="BP9"/>
      <c r="BQ9"/>
      <c r="BR9"/>
      <c r="BS9"/>
      <c r="BT9"/>
      <c r="BU9"/>
    </row>
    <row r="10" spans="1:73" ht="37.5" customHeight="1" x14ac:dyDescent="0.4">
      <c r="A10" s="8" t="s">
        <v>31</v>
      </c>
      <c r="B10" s="17" t="s">
        <v>10</v>
      </c>
      <c r="C10" s="25" t="s">
        <v>1</v>
      </c>
      <c r="D10" s="9" t="s">
        <v>28</v>
      </c>
      <c r="E10" s="9" t="s">
        <v>29</v>
      </c>
      <c r="F10" s="10">
        <f t="shared" si="0"/>
        <v>5</v>
      </c>
      <c r="G10" s="10">
        <f>'IES Participantes 2025'!$AX$4</f>
        <v>3</v>
      </c>
      <c r="H10" s="10">
        <f>'IES Participantes 2025'!$AY$4</f>
        <v>2</v>
      </c>
      <c r="I10" s="11">
        <f>N72</f>
        <v>1000</v>
      </c>
      <c r="J10" s="11"/>
      <c r="K10" s="11"/>
      <c r="L10" s="11">
        <f>SUM(N73:N74)</f>
        <v>26000</v>
      </c>
      <c r="M10" s="11"/>
      <c r="N10" s="11"/>
      <c r="O10" s="11"/>
      <c r="P10" s="12">
        <f t="shared" si="11"/>
        <v>27000</v>
      </c>
      <c r="Q10" s="33">
        <f t="shared" si="12"/>
        <v>600</v>
      </c>
      <c r="R10" s="48">
        <f t="shared" si="13"/>
        <v>400</v>
      </c>
      <c r="S10" s="93">
        <f t="shared" si="14"/>
        <v>0</v>
      </c>
      <c r="T10" s="48">
        <f t="shared" si="15"/>
        <v>0</v>
      </c>
      <c r="U10" s="33">
        <f t="shared" si="16"/>
        <v>0</v>
      </c>
      <c r="V10" s="48">
        <f t="shared" si="1"/>
        <v>0</v>
      </c>
      <c r="W10" s="49">
        <f t="shared" si="17"/>
        <v>15600</v>
      </c>
      <c r="X10" s="48">
        <f t="shared" si="2"/>
        <v>10400</v>
      </c>
      <c r="Y10" s="49">
        <f t="shared" si="3"/>
        <v>0</v>
      </c>
      <c r="Z10" s="48">
        <f t="shared" si="4"/>
        <v>0</v>
      </c>
      <c r="AA10" s="49">
        <f t="shared" si="5"/>
        <v>0</v>
      </c>
      <c r="AB10" s="48">
        <f t="shared" si="6"/>
        <v>0</v>
      </c>
      <c r="AC10" s="92"/>
      <c r="AD10" s="100"/>
      <c r="AE10" s="49">
        <f t="shared" si="7"/>
        <v>0</v>
      </c>
      <c r="AF10" s="48">
        <f t="shared" si="8"/>
        <v>0</v>
      </c>
      <c r="AG10" s="12">
        <f t="shared" si="18"/>
        <v>27000</v>
      </c>
      <c r="AH10" s="12">
        <f t="shared" si="19"/>
        <v>16200</v>
      </c>
      <c r="AI10" s="12">
        <f t="shared" si="20"/>
        <v>10800</v>
      </c>
      <c r="AJ10" s="98">
        <f t="shared" si="21"/>
        <v>13770</v>
      </c>
      <c r="AK10" s="98">
        <f t="shared" si="22"/>
        <v>2430</v>
      </c>
      <c r="AL10" s="98">
        <f t="shared" si="9"/>
        <v>4320</v>
      </c>
      <c r="AM10" s="98">
        <f t="shared" si="23"/>
        <v>6480</v>
      </c>
      <c r="AN10" s="11">
        <f t="shared" si="10"/>
        <v>8910</v>
      </c>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1:73" s="6" customFormat="1" x14ac:dyDescent="0.4">
      <c r="A11"/>
      <c r="P11" s="4">
        <f>SUM(P2:P10)</f>
        <v>1101854.21</v>
      </c>
      <c r="Q11" s="4"/>
      <c r="R11" s="4"/>
      <c r="S11"/>
      <c r="T11" s="4"/>
      <c r="U11" s="4"/>
      <c r="V11" s="4"/>
      <c r="W11" s="4"/>
      <c r="X11" s="4"/>
      <c r="Y11" s="4"/>
      <c r="Z11" s="4"/>
      <c r="AA11" s="4"/>
      <c r="AB11" s="4"/>
      <c r="AC11" s="4"/>
      <c r="AD11" s="4">
        <f>SUM(AD2:AD10)</f>
        <v>17757.48</v>
      </c>
      <c r="AE11" s="4"/>
      <c r="AF11" s="4"/>
      <c r="AG11" s="4">
        <f>SUM(AG2:AG10)</f>
        <v>1119611.69</v>
      </c>
      <c r="AH11" s="4">
        <f t="shared" ref="AH11:AI11" si="24">SUM(AH2:AH10)</f>
        <v>856285.8881868131</v>
      </c>
      <c r="AI11" s="4">
        <f t="shared" si="24"/>
        <v>263325.80181318684</v>
      </c>
      <c r="AJ11" s="4">
        <f>SUM(AJ2:AJ10)</f>
        <v>727843.00495879131</v>
      </c>
      <c r="AK11" s="4">
        <f>SUM(AK2:AK10)</f>
        <v>128442.88322802198</v>
      </c>
      <c r="AL11" s="4">
        <f>SUM(AL2:AL10)</f>
        <v>105330.32072527474</v>
      </c>
      <c r="AM11" s="4">
        <f>SUM(AM2:AM10)</f>
        <v>157995.48108791211</v>
      </c>
      <c r="AN11" s="4">
        <f>SUM(AN2:AN10)</f>
        <v>286438.36431593407</v>
      </c>
      <c r="AW11" s="4"/>
      <c r="AX11" s="4"/>
      <c r="AY11" s="4"/>
      <c r="AZ11" s="4"/>
      <c r="BI11" s="4"/>
      <c r="BP11" s="4"/>
    </row>
    <row r="12" spans="1:73" ht="80.5" customHeight="1" x14ac:dyDescent="0.4">
      <c r="A12"/>
      <c r="C12" s="72" t="s">
        <v>437</v>
      </c>
      <c r="I12" s="35" t="s">
        <v>174</v>
      </c>
      <c r="J12" s="35" t="s">
        <v>415</v>
      </c>
      <c r="K12" s="35" t="s">
        <v>176</v>
      </c>
      <c r="L12" s="35" t="s">
        <v>175</v>
      </c>
      <c r="M12" s="35" t="s">
        <v>177</v>
      </c>
      <c r="N12" s="35" t="s">
        <v>175</v>
      </c>
      <c r="O12" s="35" t="s">
        <v>217</v>
      </c>
      <c r="Q12" s="35" t="s">
        <v>174</v>
      </c>
      <c r="R12" s="35"/>
      <c r="S12" s="233" t="s">
        <v>446</v>
      </c>
      <c r="T12" s="35"/>
      <c r="U12" s="35" t="s">
        <v>176</v>
      </c>
      <c r="V12" s="35"/>
      <c r="W12" s="35" t="s">
        <v>175</v>
      </c>
      <c r="X12" s="35"/>
      <c r="Y12" s="35" t="s">
        <v>177</v>
      </c>
      <c r="AA12" s="35" t="s">
        <v>175</v>
      </c>
      <c r="AC12" s="35" t="s">
        <v>443</v>
      </c>
      <c r="AD12" s="35" t="s">
        <v>420</v>
      </c>
      <c r="AJ12" s="101"/>
      <c r="AK12" s="4"/>
      <c r="AX12" s="2"/>
      <c r="AY12" s="2"/>
      <c r="AZ12" s="2"/>
      <c r="BA12" s="2"/>
      <c r="BE12" s="3"/>
      <c r="BF12" s="3"/>
      <c r="BG12" s="3"/>
      <c r="BH12" s="3"/>
      <c r="BI12" s="3"/>
      <c r="BP12" s="4"/>
      <c r="BQ12" s="3"/>
    </row>
    <row r="13" spans="1:73" x14ac:dyDescent="0.4">
      <c r="E13" s="2"/>
      <c r="F13" s="2"/>
      <c r="S13" s="228"/>
    </row>
    <row r="14" spans="1:73" x14ac:dyDescent="0.4">
      <c r="E14" s="2"/>
      <c r="F14" s="2"/>
      <c r="AM14" s="21"/>
      <c r="AN14" s="2"/>
      <c r="BJ14" s="21"/>
      <c r="BK14" s="21"/>
      <c r="BL14" s="21"/>
      <c r="BM14" s="21"/>
    </row>
    <row r="15" spans="1:73" x14ac:dyDescent="0.4">
      <c r="F15" s="2"/>
      <c r="AM15" s="22"/>
      <c r="AN15" s="23"/>
      <c r="AX15" s="2"/>
      <c r="AY15" s="2"/>
      <c r="AZ15" s="2"/>
      <c r="BJ15" s="22"/>
      <c r="BK15" s="22"/>
      <c r="BL15" s="22"/>
      <c r="BM15" s="22"/>
      <c r="BP15" s="4"/>
    </row>
    <row r="17" spans="2:40" x14ac:dyDescent="0.4">
      <c r="AN17" s="2"/>
    </row>
    <row r="18" spans="2:40" x14ac:dyDescent="0.4">
      <c r="B18" s="6"/>
      <c r="AN18" s="2"/>
    </row>
    <row r="21" spans="2:40" x14ac:dyDescent="0.4">
      <c r="C21" s="97" t="s">
        <v>230</v>
      </c>
    </row>
    <row r="23" spans="2:40" x14ac:dyDescent="0.4">
      <c r="C23" s="249" t="s">
        <v>11</v>
      </c>
      <c r="D23" s="51" t="s">
        <v>211</v>
      </c>
      <c r="E23" s="51"/>
      <c r="F23" s="51"/>
      <c r="G23" s="51"/>
      <c r="H23" s="51"/>
      <c r="I23" s="51" t="s">
        <v>202</v>
      </c>
      <c r="J23" s="51"/>
      <c r="K23" s="51"/>
      <c r="L23" s="51"/>
      <c r="M23" s="51"/>
      <c r="N23" s="58">
        <v>980</v>
      </c>
    </row>
    <row r="24" spans="2:40" x14ac:dyDescent="0.4">
      <c r="C24" s="249"/>
      <c r="D24" s="53" t="s">
        <v>215</v>
      </c>
      <c r="E24" s="53"/>
      <c r="F24" s="53"/>
      <c r="G24" s="53"/>
      <c r="H24" s="53"/>
      <c r="I24" s="53" t="s">
        <v>200</v>
      </c>
      <c r="J24" s="53"/>
      <c r="K24" s="53"/>
      <c r="L24" s="53"/>
      <c r="M24" s="53"/>
      <c r="N24" s="61">
        <v>10000</v>
      </c>
    </row>
    <row r="25" spans="2:40" x14ac:dyDescent="0.4">
      <c r="C25" s="249"/>
      <c r="D25" s="56" t="s">
        <v>215</v>
      </c>
      <c r="E25" s="56"/>
      <c r="F25" s="56"/>
      <c r="G25" s="56"/>
      <c r="H25" s="56"/>
      <c r="I25" s="56" t="s">
        <v>201</v>
      </c>
      <c r="J25" s="56"/>
      <c r="K25" s="56"/>
      <c r="L25" s="56"/>
      <c r="M25" s="56"/>
      <c r="N25" s="59">
        <v>2000</v>
      </c>
    </row>
    <row r="26" spans="2:40" x14ac:dyDescent="0.4">
      <c r="C26" s="248" t="s">
        <v>3</v>
      </c>
      <c r="D26" s="51" t="s">
        <v>211</v>
      </c>
      <c r="E26" s="51"/>
      <c r="F26" s="51"/>
      <c r="G26" s="51"/>
      <c r="H26" s="51"/>
      <c r="I26" s="51" t="s">
        <v>202</v>
      </c>
      <c r="J26" s="51"/>
      <c r="K26" s="51"/>
      <c r="L26" s="51"/>
      <c r="M26" s="51"/>
      <c r="N26" s="58"/>
    </row>
    <row r="27" spans="2:40" x14ac:dyDescent="0.4">
      <c r="C27" s="249"/>
      <c r="D27" s="52" t="s">
        <v>440</v>
      </c>
      <c r="E27" s="52"/>
      <c r="F27" s="52"/>
      <c r="G27" s="52"/>
      <c r="H27" s="52"/>
      <c r="I27" s="52" t="s">
        <v>179</v>
      </c>
      <c r="J27" s="52"/>
      <c r="K27" s="52"/>
      <c r="L27" s="52"/>
      <c r="M27" s="52"/>
      <c r="N27" s="60">
        <v>3856</v>
      </c>
    </row>
    <row r="28" spans="2:40" x14ac:dyDescent="0.4">
      <c r="C28" s="249"/>
      <c r="D28" s="52" t="s">
        <v>440</v>
      </c>
      <c r="E28" s="52"/>
      <c r="F28" s="52"/>
      <c r="G28" s="52"/>
      <c r="H28" s="52"/>
      <c r="I28" s="52" t="s">
        <v>169</v>
      </c>
      <c r="J28" s="52"/>
      <c r="K28" s="52"/>
      <c r="L28" s="52"/>
      <c r="M28" s="52"/>
      <c r="N28" s="60">
        <v>4100</v>
      </c>
    </row>
    <row r="29" spans="2:40" x14ac:dyDescent="0.4">
      <c r="C29" s="249"/>
      <c r="D29" s="52" t="s">
        <v>440</v>
      </c>
      <c r="E29" s="52"/>
      <c r="F29" s="52"/>
      <c r="G29" s="52"/>
      <c r="H29" s="52"/>
      <c r="I29" s="52" t="s">
        <v>180</v>
      </c>
      <c r="J29" s="52"/>
      <c r="K29" s="52"/>
      <c r="L29" s="52"/>
      <c r="M29" s="52"/>
      <c r="N29" s="60">
        <v>150</v>
      </c>
    </row>
    <row r="30" spans="2:40" x14ac:dyDescent="0.4">
      <c r="C30" s="249"/>
      <c r="D30" s="52" t="s">
        <v>440</v>
      </c>
      <c r="E30" s="52"/>
      <c r="F30" s="52"/>
      <c r="G30" s="52"/>
      <c r="H30" s="52"/>
      <c r="I30" s="52" t="s">
        <v>441</v>
      </c>
      <c r="J30" s="52"/>
      <c r="K30" s="52"/>
      <c r="L30" s="52"/>
      <c r="M30" s="52"/>
      <c r="N30" s="60">
        <v>49950</v>
      </c>
    </row>
    <row r="31" spans="2:40" x14ac:dyDescent="0.4">
      <c r="C31" s="249"/>
      <c r="D31" s="52" t="s">
        <v>440</v>
      </c>
      <c r="E31" s="52"/>
      <c r="F31" s="52"/>
      <c r="G31" s="52"/>
      <c r="H31" s="52"/>
      <c r="I31" s="52" t="s">
        <v>183</v>
      </c>
      <c r="J31" s="52"/>
      <c r="K31" s="52"/>
      <c r="L31" s="52"/>
      <c r="M31" s="52"/>
      <c r="N31" s="60">
        <v>7411</v>
      </c>
    </row>
    <row r="32" spans="2:40" x14ac:dyDescent="0.4">
      <c r="C32" s="249"/>
      <c r="D32" s="53" t="s">
        <v>215</v>
      </c>
      <c r="E32" s="53"/>
      <c r="F32" s="53"/>
      <c r="G32" s="53"/>
      <c r="H32" s="53"/>
      <c r="I32" s="53" t="s">
        <v>210</v>
      </c>
      <c r="J32" s="53"/>
      <c r="K32" s="53"/>
      <c r="L32" s="53"/>
      <c r="M32" s="53"/>
      <c r="N32" s="61">
        <v>50405.48</v>
      </c>
    </row>
    <row r="33" spans="3:17" x14ac:dyDescent="0.4">
      <c r="C33" s="249"/>
      <c r="D33" s="53" t="s">
        <v>215</v>
      </c>
      <c r="E33" s="53"/>
      <c r="F33" s="53"/>
      <c r="G33" s="53"/>
      <c r="H33" s="53"/>
      <c r="I33" s="53" t="s">
        <v>181</v>
      </c>
      <c r="J33" s="53"/>
      <c r="K33" s="53"/>
      <c r="L33" s="53"/>
      <c r="M33" s="53"/>
      <c r="N33" s="61">
        <v>2200</v>
      </c>
    </row>
    <row r="34" spans="3:17" x14ac:dyDescent="0.4">
      <c r="C34" s="249"/>
      <c r="D34" s="54" t="s">
        <v>213</v>
      </c>
      <c r="E34" s="54"/>
      <c r="F34" s="54"/>
      <c r="G34" s="54"/>
      <c r="H34" s="54"/>
      <c r="I34" s="54" t="s">
        <v>422</v>
      </c>
      <c r="J34" s="54"/>
      <c r="K34" s="54"/>
      <c r="L34" s="54"/>
      <c r="M34" s="54"/>
      <c r="N34" s="62">
        <v>9000</v>
      </c>
    </row>
    <row r="35" spans="3:17" x14ac:dyDescent="0.4">
      <c r="C35" s="249"/>
      <c r="D35" s="94" t="s">
        <v>214</v>
      </c>
      <c r="E35" s="94"/>
      <c r="F35" s="94"/>
      <c r="G35" s="94"/>
      <c r="H35" s="94"/>
      <c r="I35" s="94" t="s">
        <v>182</v>
      </c>
      <c r="J35" s="94"/>
      <c r="K35" s="94"/>
      <c r="L35" s="94"/>
      <c r="M35" s="94"/>
      <c r="N35" s="95">
        <v>4664</v>
      </c>
    </row>
    <row r="36" spans="3:17" x14ac:dyDescent="0.4">
      <c r="C36" s="249"/>
      <c r="D36" s="55" t="s">
        <v>421</v>
      </c>
      <c r="E36" s="55"/>
      <c r="F36" s="55"/>
      <c r="G36" s="55"/>
      <c r="H36" s="55"/>
      <c r="I36" s="55" t="s">
        <v>184</v>
      </c>
      <c r="J36" s="55"/>
      <c r="K36" s="55"/>
      <c r="L36" s="55"/>
      <c r="M36" s="55"/>
      <c r="N36" s="63">
        <v>1000</v>
      </c>
    </row>
    <row r="37" spans="3:17" x14ac:dyDescent="0.4">
      <c r="C37" s="250"/>
      <c r="D37" s="57" t="s">
        <v>173</v>
      </c>
      <c r="E37" s="57"/>
      <c r="F37" s="57"/>
      <c r="G37" s="57"/>
      <c r="H37" s="57"/>
      <c r="I37" s="57" t="s">
        <v>185</v>
      </c>
      <c r="J37" s="57"/>
      <c r="K37" s="57"/>
      <c r="L37" s="57"/>
      <c r="M37" s="57"/>
      <c r="N37" s="64">
        <v>1957.48</v>
      </c>
    </row>
    <row r="38" spans="3:17" x14ac:dyDescent="0.4">
      <c r="C38" s="248" t="s">
        <v>23</v>
      </c>
      <c r="D38" s="251" t="s">
        <v>211</v>
      </c>
      <c r="E38" s="251"/>
      <c r="F38" s="251"/>
      <c r="G38" s="51"/>
      <c r="H38" s="51"/>
      <c r="I38" s="51" t="s">
        <v>178</v>
      </c>
      <c r="J38" s="51"/>
      <c r="K38" s="51"/>
      <c r="L38" s="51"/>
      <c r="M38" s="51"/>
      <c r="N38" s="58">
        <v>770</v>
      </c>
      <c r="Q38" s="6"/>
    </row>
    <row r="39" spans="3:17" x14ac:dyDescent="0.4">
      <c r="C39" s="249"/>
      <c r="D39" s="53" t="s">
        <v>215</v>
      </c>
      <c r="E39" s="53"/>
      <c r="F39" s="53"/>
      <c r="G39" s="53"/>
      <c r="H39" s="53"/>
      <c r="I39" s="53" t="s">
        <v>413</v>
      </c>
      <c r="J39" s="53"/>
      <c r="K39" s="53"/>
      <c r="L39" s="53"/>
      <c r="M39" s="53"/>
      <c r="N39" s="61">
        <v>62000</v>
      </c>
    </row>
    <row r="40" spans="3:17" x14ac:dyDescent="0.4">
      <c r="C40" s="249"/>
      <c r="D40" s="53" t="s">
        <v>215</v>
      </c>
      <c r="E40" s="53"/>
      <c r="F40" s="53"/>
      <c r="G40" s="53"/>
      <c r="H40" s="53"/>
      <c r="I40" s="53" t="s">
        <v>442</v>
      </c>
      <c r="J40" s="53"/>
      <c r="K40" s="53"/>
      <c r="L40" s="53"/>
      <c r="M40" s="53"/>
      <c r="N40" s="61">
        <v>52000</v>
      </c>
    </row>
    <row r="41" spans="3:17" x14ac:dyDescent="0.4">
      <c r="C41" s="249"/>
      <c r="D41" s="77" t="s">
        <v>216</v>
      </c>
      <c r="E41" s="77"/>
      <c r="F41" s="77"/>
      <c r="G41" s="96"/>
      <c r="H41" s="96"/>
      <c r="I41" s="77" t="s">
        <v>218</v>
      </c>
      <c r="J41" s="77"/>
      <c r="K41" s="77"/>
      <c r="L41" s="77"/>
      <c r="M41" s="77"/>
      <c r="N41" s="78">
        <v>35132.07</v>
      </c>
    </row>
    <row r="42" spans="3:17" x14ac:dyDescent="0.4">
      <c r="C42" s="245" t="s">
        <v>6</v>
      </c>
      <c r="D42" s="51" t="s">
        <v>211</v>
      </c>
      <c r="E42" s="51"/>
      <c r="F42" s="51"/>
      <c r="G42" s="51"/>
      <c r="H42" s="51"/>
      <c r="I42" s="51" t="s">
        <v>186</v>
      </c>
      <c r="J42" s="51"/>
      <c r="K42" s="51"/>
      <c r="L42" s="51"/>
      <c r="M42" s="51"/>
      <c r="N42" s="58">
        <v>21672.6</v>
      </c>
    </row>
    <row r="43" spans="3:17" x14ac:dyDescent="0.4">
      <c r="C43" s="246"/>
      <c r="D43" s="51" t="s">
        <v>211</v>
      </c>
      <c r="E43" s="51"/>
      <c r="F43" s="51"/>
      <c r="G43" s="51"/>
      <c r="H43" s="51"/>
      <c r="I43" s="51" t="s">
        <v>414</v>
      </c>
      <c r="J43" s="51"/>
      <c r="K43" s="51"/>
      <c r="L43" s="51"/>
      <c r="M43" s="51"/>
      <c r="N43" s="58">
        <v>23972.7</v>
      </c>
    </row>
    <row r="44" spans="3:17" x14ac:dyDescent="0.4">
      <c r="C44" s="246"/>
      <c r="D44" s="51" t="s">
        <v>211</v>
      </c>
      <c r="E44" s="51"/>
      <c r="F44" s="51"/>
      <c r="G44" s="51"/>
      <c r="H44" s="51"/>
      <c r="I44" s="51" t="s">
        <v>188</v>
      </c>
      <c r="J44" s="51"/>
      <c r="K44" s="51"/>
      <c r="L44" s="51"/>
      <c r="M44" s="51"/>
      <c r="N44" s="58">
        <v>2420</v>
      </c>
    </row>
    <row r="45" spans="3:17" ht="33.65" customHeight="1" x14ac:dyDescent="0.4">
      <c r="C45" s="246"/>
      <c r="D45" s="223" t="s">
        <v>416</v>
      </c>
      <c r="E45" s="70"/>
      <c r="F45" s="70"/>
      <c r="G45" s="70"/>
      <c r="H45" s="70"/>
      <c r="I45" s="244" t="s">
        <v>417</v>
      </c>
      <c r="J45" s="244"/>
      <c r="K45" s="244"/>
      <c r="L45" s="244"/>
      <c r="M45" s="244"/>
      <c r="N45" s="222">
        <v>23124</v>
      </c>
    </row>
    <row r="46" spans="3:17" x14ac:dyDescent="0.4">
      <c r="C46" s="246"/>
      <c r="D46" s="223" t="s">
        <v>416</v>
      </c>
      <c r="E46" s="70"/>
      <c r="F46" s="70"/>
      <c r="G46" s="70"/>
      <c r="H46" s="70"/>
      <c r="I46" s="70" t="s">
        <v>418</v>
      </c>
      <c r="J46" s="70"/>
      <c r="K46" s="70"/>
      <c r="L46" s="70"/>
      <c r="M46" s="70"/>
      <c r="N46" s="71">
        <v>1076.6099999999999</v>
      </c>
    </row>
    <row r="47" spans="3:17" x14ac:dyDescent="0.4">
      <c r="C47" s="246"/>
      <c r="D47" s="223" t="s">
        <v>416</v>
      </c>
      <c r="E47" s="70"/>
      <c r="F47" s="70"/>
      <c r="G47" s="70"/>
      <c r="H47" s="70"/>
      <c r="I47" s="70" t="s">
        <v>419</v>
      </c>
      <c r="J47" s="70"/>
      <c r="K47" s="70"/>
      <c r="L47" s="70"/>
      <c r="M47" s="70"/>
      <c r="N47" s="71">
        <v>596.54999999999995</v>
      </c>
    </row>
    <row r="48" spans="3:17" x14ac:dyDescent="0.4">
      <c r="C48" s="246"/>
      <c r="D48" s="52" t="s">
        <v>212</v>
      </c>
      <c r="E48" s="52"/>
      <c r="F48" s="52"/>
      <c r="G48" s="52"/>
      <c r="H48" s="52"/>
      <c r="I48" s="52" t="s">
        <v>187</v>
      </c>
      <c r="J48" s="52"/>
      <c r="K48" s="52"/>
      <c r="L48" s="52"/>
      <c r="M48" s="52"/>
      <c r="N48" s="60">
        <v>24274.05</v>
      </c>
    </row>
    <row r="49" spans="3:14" x14ac:dyDescent="0.4">
      <c r="C49" s="247"/>
      <c r="D49" s="57" t="s">
        <v>421</v>
      </c>
      <c r="E49" s="57"/>
      <c r="F49" s="57"/>
      <c r="G49" s="57"/>
      <c r="H49" s="57"/>
      <c r="I49" s="57" t="s">
        <v>189</v>
      </c>
      <c r="J49" s="57"/>
      <c r="K49" s="57"/>
      <c r="L49" s="57"/>
      <c r="M49" s="57"/>
      <c r="N49" s="64">
        <v>2000</v>
      </c>
    </row>
    <row r="50" spans="3:14" x14ac:dyDescent="0.4">
      <c r="C50" s="248" t="s">
        <v>2</v>
      </c>
      <c r="D50" s="51" t="s">
        <v>211</v>
      </c>
      <c r="E50" s="51"/>
      <c r="F50" s="51"/>
      <c r="G50" s="51"/>
      <c r="H50" s="51"/>
      <c r="I50" s="50" t="s">
        <v>202</v>
      </c>
      <c r="J50" s="50"/>
      <c r="K50" s="50"/>
      <c r="L50" s="50"/>
      <c r="M50" s="50"/>
      <c r="N50" s="58"/>
    </row>
    <row r="51" spans="3:14" ht="16" customHeight="1" x14ac:dyDescent="0.4">
      <c r="C51" s="249"/>
      <c r="D51" s="52" t="s">
        <v>212</v>
      </c>
      <c r="E51" s="52"/>
      <c r="F51" s="52"/>
      <c r="G51" s="52"/>
      <c r="H51" s="52"/>
      <c r="I51" s="52" t="s">
        <v>192</v>
      </c>
      <c r="J51" s="52"/>
      <c r="K51" s="52"/>
      <c r="L51" s="52"/>
      <c r="M51" s="52"/>
      <c r="N51" s="60">
        <v>1019.56</v>
      </c>
    </row>
    <row r="52" spans="3:14" x14ac:dyDescent="0.4">
      <c r="C52" s="249"/>
      <c r="D52" s="52" t="s">
        <v>212</v>
      </c>
      <c r="E52" s="52"/>
      <c r="F52" s="52"/>
      <c r="G52" s="52"/>
      <c r="H52" s="52"/>
      <c r="I52" s="52" t="s">
        <v>193</v>
      </c>
      <c r="J52" s="52"/>
      <c r="K52" s="52"/>
      <c r="L52" s="52"/>
      <c r="M52" s="52"/>
      <c r="N52" s="60">
        <v>429.7</v>
      </c>
    </row>
    <row r="53" spans="3:14" x14ac:dyDescent="0.4">
      <c r="C53" s="249"/>
      <c r="D53" s="52" t="s">
        <v>212</v>
      </c>
      <c r="E53" s="52"/>
      <c r="F53" s="52"/>
      <c r="G53" s="52"/>
      <c r="H53" s="52"/>
      <c r="I53" s="52" t="s">
        <v>194</v>
      </c>
      <c r="J53" s="52"/>
      <c r="K53" s="52"/>
      <c r="L53" s="52"/>
      <c r="M53" s="52"/>
      <c r="N53" s="60">
        <v>4200</v>
      </c>
    </row>
    <row r="54" spans="3:14" x14ac:dyDescent="0.4">
      <c r="C54" s="249"/>
      <c r="D54" s="52" t="s">
        <v>212</v>
      </c>
      <c r="E54" s="52"/>
      <c r="F54" s="52"/>
      <c r="G54" s="52"/>
      <c r="H54" s="52"/>
      <c r="I54" s="52" t="s">
        <v>195</v>
      </c>
      <c r="J54" s="52"/>
      <c r="K54" s="52"/>
      <c r="L54" s="52"/>
      <c r="M54" s="52"/>
      <c r="N54" s="60">
        <v>191.51</v>
      </c>
    </row>
    <row r="55" spans="3:14" x14ac:dyDescent="0.4">
      <c r="C55" s="249"/>
      <c r="D55" s="52" t="s">
        <v>212</v>
      </c>
      <c r="E55" s="52"/>
      <c r="F55" s="52"/>
      <c r="G55" s="52"/>
      <c r="H55" s="52"/>
      <c r="I55" s="52" t="s">
        <v>196</v>
      </c>
      <c r="J55" s="52"/>
      <c r="K55" s="52"/>
      <c r="L55" s="52"/>
      <c r="M55" s="52"/>
      <c r="N55" s="60">
        <v>480</v>
      </c>
    </row>
    <row r="56" spans="3:14" x14ac:dyDescent="0.4">
      <c r="C56" s="249"/>
      <c r="D56" s="52" t="s">
        <v>212</v>
      </c>
      <c r="E56" s="52"/>
      <c r="F56" s="52"/>
      <c r="G56" s="52"/>
      <c r="H56" s="52"/>
      <c r="I56" s="52" t="s">
        <v>199</v>
      </c>
      <c r="J56" s="52"/>
      <c r="K56" s="52"/>
      <c r="L56" s="52"/>
      <c r="M56" s="52"/>
      <c r="N56" s="60">
        <v>4100</v>
      </c>
    </row>
    <row r="57" spans="3:14" x14ac:dyDescent="0.4">
      <c r="C57" s="249"/>
      <c r="D57" s="53" t="s">
        <v>215</v>
      </c>
      <c r="E57" s="53"/>
      <c r="F57" s="53"/>
      <c r="G57" s="53"/>
      <c r="H57" s="53"/>
      <c r="I57" s="53" t="s">
        <v>190</v>
      </c>
      <c r="J57" s="53"/>
      <c r="K57" s="53"/>
      <c r="L57" s="53"/>
      <c r="M57" s="53"/>
      <c r="N57" s="61">
        <v>45144</v>
      </c>
    </row>
    <row r="58" spans="3:14" x14ac:dyDescent="0.4">
      <c r="C58" s="249"/>
      <c r="D58" s="53" t="s">
        <v>215</v>
      </c>
      <c r="E58" s="53"/>
      <c r="F58" s="53"/>
      <c r="G58" s="53"/>
      <c r="H58" s="53"/>
      <c r="I58" s="53" t="s">
        <v>191</v>
      </c>
      <c r="J58" s="53"/>
      <c r="K58" s="53"/>
      <c r="L58" s="53"/>
      <c r="M58" s="53"/>
      <c r="N58" s="61">
        <v>4514.3999999999996</v>
      </c>
    </row>
    <row r="59" spans="3:14" x14ac:dyDescent="0.4">
      <c r="C59" s="249"/>
      <c r="D59" s="54" t="s">
        <v>213</v>
      </c>
      <c r="E59" s="54"/>
      <c r="F59" s="54"/>
      <c r="G59" s="54"/>
      <c r="H59" s="54"/>
      <c r="I59" s="54" t="s">
        <v>197</v>
      </c>
      <c r="J59" s="54"/>
      <c r="K59" s="54"/>
      <c r="L59" s="54"/>
      <c r="M59" s="54"/>
      <c r="N59" s="62">
        <v>20323.98</v>
      </c>
    </row>
    <row r="60" spans="3:14" x14ac:dyDescent="0.4">
      <c r="C60" s="249"/>
      <c r="D60" s="94" t="s">
        <v>214</v>
      </c>
      <c r="E60" s="94"/>
      <c r="F60" s="94"/>
      <c r="G60" s="94"/>
      <c r="H60" s="94"/>
      <c r="I60" s="94" t="s">
        <v>198</v>
      </c>
      <c r="J60" s="94"/>
      <c r="K60" s="94"/>
      <c r="L60" s="94"/>
      <c r="M60" s="94"/>
      <c r="N60" s="95">
        <v>4428</v>
      </c>
    </row>
    <row r="61" spans="3:14" x14ac:dyDescent="0.4">
      <c r="C61" s="249"/>
      <c r="D61" s="55" t="s">
        <v>447</v>
      </c>
      <c r="E61" s="55"/>
      <c r="F61" s="55"/>
      <c r="G61" s="55"/>
      <c r="H61" s="55"/>
      <c r="I61" s="55" t="s">
        <v>203</v>
      </c>
      <c r="J61" s="55"/>
      <c r="K61" s="55"/>
      <c r="L61" s="55"/>
      <c r="M61" s="55"/>
      <c r="N61" s="63">
        <v>10000</v>
      </c>
    </row>
    <row r="62" spans="3:14" x14ac:dyDescent="0.4">
      <c r="C62" s="249"/>
      <c r="D62" s="55" t="s">
        <v>447</v>
      </c>
      <c r="E62" s="55"/>
      <c r="F62" s="55"/>
      <c r="G62" s="55"/>
      <c r="H62" s="55"/>
      <c r="I62" s="55" t="s">
        <v>204</v>
      </c>
      <c r="J62" s="55"/>
      <c r="K62" s="55"/>
      <c r="L62" s="55"/>
      <c r="M62" s="55"/>
      <c r="N62" s="63">
        <v>1000</v>
      </c>
    </row>
    <row r="63" spans="3:14" x14ac:dyDescent="0.4">
      <c r="C63" s="250"/>
      <c r="D63" s="57" t="s">
        <v>447</v>
      </c>
      <c r="E63" s="57"/>
      <c r="F63" s="57"/>
      <c r="G63" s="57"/>
      <c r="H63" s="57"/>
      <c r="I63" s="57" t="s">
        <v>205</v>
      </c>
      <c r="J63" s="57"/>
      <c r="K63" s="57"/>
      <c r="L63" s="57"/>
      <c r="M63" s="57"/>
      <c r="N63" s="64">
        <v>1800</v>
      </c>
    </row>
    <row r="64" spans="3:14" x14ac:dyDescent="0.4">
      <c r="C64" s="248" t="s">
        <v>5</v>
      </c>
      <c r="D64" s="51" t="s">
        <v>211</v>
      </c>
      <c r="E64" s="51"/>
      <c r="F64" s="51"/>
      <c r="G64" s="51"/>
      <c r="H64" s="51"/>
      <c r="I64" s="51" t="s">
        <v>202</v>
      </c>
      <c r="J64" s="51"/>
      <c r="K64" s="51"/>
      <c r="L64" s="51"/>
      <c r="M64" s="51"/>
      <c r="N64" s="58"/>
    </row>
    <row r="65" spans="3:14" x14ac:dyDescent="0.4">
      <c r="C65" s="249"/>
      <c r="D65" s="52" t="s">
        <v>212</v>
      </c>
      <c r="E65" s="52"/>
      <c r="F65" s="52"/>
      <c r="G65" s="52"/>
      <c r="H65" s="52"/>
      <c r="I65" s="52" t="s">
        <v>206</v>
      </c>
      <c r="J65" s="52"/>
      <c r="K65" s="52"/>
      <c r="L65" s="52"/>
      <c r="M65" s="52"/>
      <c r="N65" s="60">
        <v>116000</v>
      </c>
    </row>
    <row r="66" spans="3:14" x14ac:dyDescent="0.4">
      <c r="C66" s="250"/>
      <c r="D66" s="56" t="s">
        <v>215</v>
      </c>
      <c r="E66" s="56"/>
      <c r="F66" s="56"/>
      <c r="G66" s="56"/>
      <c r="H66" s="56"/>
      <c r="I66" s="56" t="s">
        <v>207</v>
      </c>
      <c r="J66" s="56"/>
      <c r="K66" s="56"/>
      <c r="L66" s="56"/>
      <c r="M66" s="56"/>
      <c r="N66" s="68">
        <v>279800</v>
      </c>
    </row>
    <row r="67" spans="3:14" x14ac:dyDescent="0.4">
      <c r="C67" s="248" t="s">
        <v>22</v>
      </c>
      <c r="D67" s="51" t="s">
        <v>211</v>
      </c>
      <c r="E67" s="51"/>
      <c r="F67" s="51"/>
      <c r="G67" s="51"/>
      <c r="H67" s="51"/>
      <c r="I67" s="51" t="s">
        <v>202</v>
      </c>
      <c r="J67" s="51"/>
      <c r="K67" s="51"/>
      <c r="L67" s="51"/>
      <c r="M67" s="51"/>
      <c r="N67" s="58">
        <v>1000</v>
      </c>
    </row>
    <row r="68" spans="3:14" x14ac:dyDescent="0.4">
      <c r="C68" s="249"/>
      <c r="D68" s="52" t="s">
        <v>212</v>
      </c>
      <c r="E68" s="52"/>
      <c r="F68" s="52"/>
      <c r="G68" s="52"/>
      <c r="H68" s="52"/>
      <c r="I68" s="52" t="s">
        <v>206</v>
      </c>
      <c r="J68" s="52"/>
      <c r="K68" s="52"/>
      <c r="L68" s="52"/>
      <c r="M68" s="52"/>
      <c r="N68" s="60">
        <v>45300</v>
      </c>
    </row>
    <row r="69" spans="3:14" x14ac:dyDescent="0.4">
      <c r="C69" s="250"/>
      <c r="D69" s="56" t="s">
        <v>215</v>
      </c>
      <c r="E69" s="56"/>
      <c r="F69" s="56"/>
      <c r="G69" s="56"/>
      <c r="H69" s="56"/>
      <c r="I69" s="56" t="s">
        <v>207</v>
      </c>
      <c r="J69" s="56"/>
      <c r="K69" s="56"/>
      <c r="L69" s="56"/>
      <c r="M69" s="56"/>
      <c r="N69" s="68">
        <v>120168</v>
      </c>
    </row>
    <row r="70" spans="3:14" x14ac:dyDescent="0.4">
      <c r="C70" s="245" t="s">
        <v>32</v>
      </c>
      <c r="D70" s="51" t="s">
        <v>170</v>
      </c>
      <c r="E70" s="51"/>
      <c r="F70" s="51"/>
      <c r="G70" s="51"/>
      <c r="H70" s="51"/>
      <c r="I70" s="51" t="s">
        <v>202</v>
      </c>
      <c r="J70" s="51"/>
      <c r="K70" s="51"/>
      <c r="L70" s="51"/>
      <c r="M70" s="51"/>
      <c r="N70" s="58">
        <v>1000</v>
      </c>
    </row>
    <row r="71" spans="3:14" x14ac:dyDescent="0.4">
      <c r="C71" s="247"/>
      <c r="D71" s="252" t="s">
        <v>215</v>
      </c>
      <c r="E71" s="252"/>
      <c r="F71" s="252"/>
      <c r="G71" s="56"/>
      <c r="H71" s="56"/>
      <c r="I71" s="56" t="s">
        <v>200</v>
      </c>
      <c r="J71" s="56"/>
      <c r="K71" s="56"/>
      <c r="L71" s="56"/>
      <c r="M71" s="56"/>
      <c r="N71" s="59">
        <v>35000</v>
      </c>
    </row>
    <row r="72" spans="3:14" x14ac:dyDescent="0.4">
      <c r="C72" s="245" t="s">
        <v>1</v>
      </c>
      <c r="D72" s="51" t="s">
        <v>211</v>
      </c>
      <c r="E72" s="51"/>
      <c r="F72" s="51"/>
      <c r="G72" s="51"/>
      <c r="H72" s="51"/>
      <c r="I72" s="51" t="s">
        <v>202</v>
      </c>
      <c r="J72" s="51"/>
      <c r="K72" s="51"/>
      <c r="L72" s="51"/>
      <c r="M72" s="51"/>
      <c r="N72" s="58">
        <v>1000</v>
      </c>
    </row>
    <row r="73" spans="3:14" x14ac:dyDescent="0.4">
      <c r="C73" s="246"/>
      <c r="D73" s="53" t="s">
        <v>448</v>
      </c>
      <c r="E73" s="53"/>
      <c r="F73" s="53"/>
      <c r="G73" s="53"/>
      <c r="H73" s="53"/>
      <c r="I73" s="53" t="s">
        <v>208</v>
      </c>
      <c r="J73" s="53"/>
      <c r="K73" s="53"/>
      <c r="L73" s="53"/>
      <c r="M73" s="53"/>
      <c r="N73" s="61">
        <v>25000</v>
      </c>
    </row>
    <row r="74" spans="3:14" x14ac:dyDescent="0.4">
      <c r="C74" s="247"/>
      <c r="D74" s="56" t="s">
        <v>215</v>
      </c>
      <c r="E74" s="56"/>
      <c r="F74" s="56"/>
      <c r="G74" s="56"/>
      <c r="H74" s="56"/>
      <c r="I74" s="56" t="s">
        <v>209</v>
      </c>
      <c r="J74" s="56"/>
      <c r="K74" s="56"/>
      <c r="L74" s="56"/>
      <c r="M74" s="56"/>
      <c r="N74" s="59">
        <v>1000</v>
      </c>
    </row>
  </sheetData>
  <mergeCells count="12">
    <mergeCell ref="C72:C74"/>
    <mergeCell ref="C50:C63"/>
    <mergeCell ref="C67:C69"/>
    <mergeCell ref="D71:F71"/>
    <mergeCell ref="C70:C71"/>
    <mergeCell ref="I45:M45"/>
    <mergeCell ref="C42:C49"/>
    <mergeCell ref="C64:C66"/>
    <mergeCell ref="C23:C25"/>
    <mergeCell ref="C26:C37"/>
    <mergeCell ref="D38:F38"/>
    <mergeCell ref="C38:C41"/>
  </mergeCells>
  <hyperlinks>
    <hyperlink ref="C2" r:id="rId1" xr:uid="{C186798A-6507-41C2-9691-7412EBD9F4AD}"/>
    <hyperlink ref="C3" r:id="rId2" xr:uid="{C79917ED-13AB-4462-89FE-93AE7953FF91}"/>
    <hyperlink ref="C5" r:id="rId3" xr:uid="{95F4D0BB-CE8E-4D5C-A02F-61755F93FB20}"/>
    <hyperlink ref="C6" r:id="rId4" xr:uid="{DE3E0EE4-4177-4A4F-9C16-78D13B6EC456}"/>
    <hyperlink ref="C7" r:id="rId5" xr:uid="{9AF22DCF-2330-4C81-BD12-D08C41B09581}"/>
    <hyperlink ref="C8" r:id="rId6" display="EXPO Estudiante/Europosgrados" xr:uid="{4B24E945-0980-4AC7-9674-6C3DE15797B4}"/>
    <hyperlink ref="C10" r:id="rId7" display="https://www.chinaeducationexpo.com/english/exhibition/cee.html" xr:uid="{957753F7-B308-421C-9D66-D1DC3EA8F71E}"/>
  </hyperlinks>
  <pageMargins left="0.7" right="0.7" top="0.75" bottom="0.75" header="0.3" footer="0.3"/>
  <pageSetup paperSize="9" orientation="portrait"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5928-C12B-4C38-AD8C-0E8A1B504F0F}">
  <sheetPr codeName="Sheet3"/>
  <dimension ref="A1:X183"/>
  <sheetViews>
    <sheetView workbookViewId="0">
      <pane ySplit="1" topLeftCell="A164" activePane="bottomLeft" state="frozen"/>
      <selection activeCell="E1" sqref="E1"/>
      <selection pane="bottomLeft" activeCell="H190" sqref="H190"/>
    </sheetView>
  </sheetViews>
  <sheetFormatPr defaultRowHeight="14.5" x14ac:dyDescent="0.35"/>
  <cols>
    <col min="1" max="1" width="19.54296875" customWidth="1"/>
    <col min="2" max="2" width="15.1796875" customWidth="1"/>
    <col min="3" max="3" width="9.1796875" bestFit="1" customWidth="1"/>
    <col min="4" max="4" width="15.453125" customWidth="1"/>
    <col min="5" max="5" width="37.54296875" customWidth="1"/>
    <col min="6" max="6" width="17.1796875" customWidth="1"/>
    <col min="7" max="7" width="42.453125" customWidth="1"/>
    <col min="8" max="8" width="62" bestFit="1" customWidth="1"/>
    <col min="9" max="9" width="14.26953125" customWidth="1"/>
    <col min="10" max="10" width="12.26953125" bestFit="1" customWidth="1"/>
    <col min="11" max="11" width="6.54296875" hidden="1" customWidth="1"/>
    <col min="12" max="12" width="12.26953125" hidden="1" customWidth="1"/>
    <col min="13" max="13" width="8.54296875" bestFit="1" customWidth="1"/>
    <col min="14" max="14" width="11.1796875" bestFit="1" customWidth="1"/>
    <col min="15" max="15" width="15.453125" bestFit="1" customWidth="1"/>
    <col min="16" max="16" width="18.1796875" bestFit="1" customWidth="1"/>
    <col min="17" max="17" width="12.54296875" style="121" customWidth="1"/>
    <col min="18" max="18" width="14.1796875" customWidth="1"/>
    <col min="19" max="19" width="12.81640625" style="20" customWidth="1"/>
    <col min="20" max="20" width="11.81640625" customWidth="1"/>
    <col min="21" max="21" width="13.54296875" customWidth="1"/>
    <col min="22" max="22" width="13.81640625" hidden="1" customWidth="1"/>
    <col min="23" max="23" width="14.453125" customWidth="1"/>
    <col min="24" max="24" width="14" customWidth="1"/>
  </cols>
  <sheetData>
    <row r="1" spans="1:24" ht="48" x14ac:dyDescent="0.35">
      <c r="E1" s="118" t="s">
        <v>12</v>
      </c>
      <c r="F1" s="118" t="s">
        <v>13</v>
      </c>
      <c r="G1" s="118" t="s">
        <v>15</v>
      </c>
      <c r="H1" s="118" t="s">
        <v>288</v>
      </c>
      <c r="I1" s="118" t="s">
        <v>284</v>
      </c>
      <c r="J1" s="118" t="s">
        <v>285</v>
      </c>
      <c r="K1" s="118" t="s">
        <v>286</v>
      </c>
      <c r="L1" s="182" t="s">
        <v>289</v>
      </c>
      <c r="M1" s="118" t="s">
        <v>287</v>
      </c>
      <c r="N1" s="118" t="s">
        <v>290</v>
      </c>
      <c r="O1" s="118" t="s">
        <v>299</v>
      </c>
      <c r="P1" s="118" t="s">
        <v>300</v>
      </c>
      <c r="Q1" s="129" t="s">
        <v>305</v>
      </c>
      <c r="R1" s="118" t="s">
        <v>310</v>
      </c>
      <c r="S1" s="130" t="s">
        <v>311</v>
      </c>
      <c r="T1" s="118" t="s">
        <v>321</v>
      </c>
      <c r="U1" s="198" t="s">
        <v>325</v>
      </c>
      <c r="V1" s="198" t="s">
        <v>322</v>
      </c>
      <c r="W1" s="198" t="s">
        <v>323</v>
      </c>
      <c r="X1" s="198" t="s">
        <v>324</v>
      </c>
    </row>
    <row r="2" spans="1:24" x14ac:dyDescent="0.35">
      <c r="A2" s="28" t="s">
        <v>301</v>
      </c>
      <c r="E2" s="124" t="s">
        <v>351</v>
      </c>
      <c r="F2" s="184" t="s">
        <v>364</v>
      </c>
      <c r="G2" s="184" t="s">
        <v>19</v>
      </c>
      <c r="H2" s="184" t="str">
        <f>'IES Participantes 2025'!B8</f>
        <v>Politécnico do Cávado e do Ave (IPCA)</v>
      </c>
      <c r="I2" s="127">
        <f>'IES Participantes 2025'!F8</f>
        <v>2</v>
      </c>
      <c r="J2" s="134">
        <f>$B$7*I2</f>
        <v>1200</v>
      </c>
      <c r="K2" s="127">
        <v>8</v>
      </c>
      <c r="L2" s="134">
        <f>$B$3*K2*I2</f>
        <v>0</v>
      </c>
      <c r="M2" s="127">
        <v>7</v>
      </c>
      <c r="N2" s="134">
        <f>$B$4*M2*I2</f>
        <v>3500</v>
      </c>
      <c r="O2" s="127" t="s">
        <v>304</v>
      </c>
      <c r="P2" s="127" t="s">
        <v>303</v>
      </c>
      <c r="Q2" s="138">
        <v>7535.86</v>
      </c>
      <c r="R2" s="127" t="str">
        <f>IF(OR(Q2="",Q2&lt;10),"Abaixo do intervalo",IF(Q2&lt;=99,"10 - 99",IF(Q2&lt;=499,"100 - 499",IF(Q2&lt;=1999,"500 - 1999",IF(Q2&lt;=2999,"2000 - 2999",IF(Q2&lt;=3999,"3000 - 3999",IF(Q2&lt;=7999,"4000 - 7999","8000 - Max")))))))</f>
        <v>4000 - 7999</v>
      </c>
      <c r="S2" s="134" t="str">
        <f t="shared" ref="S2:S33" si="0">IF(R2="10 - 99","28",IF(R2="100 - 499","211",IF(R2="500 - 1999","309",IF(R2="2000 - 2999","395",IF(R2="3000 - 3999","580",IF(R2="4000 - 7999","1188",IF(R2="8000 - Max","1735",IF(R2=0,"0"))))))))</f>
        <v>1188</v>
      </c>
      <c r="T2" s="134">
        <f>S2*I2</f>
        <v>2376</v>
      </c>
      <c r="U2" s="134">
        <f>SUM(J2:J7)</f>
        <v>5400</v>
      </c>
      <c r="V2" s="134">
        <f>SUM(L2:L7)</f>
        <v>0</v>
      </c>
      <c r="W2" s="134">
        <f>SUM(N2:N7)</f>
        <v>15750</v>
      </c>
      <c r="X2" s="134">
        <f>SUM(T2:T7)</f>
        <v>10692</v>
      </c>
    </row>
    <row r="3" spans="1:24" x14ac:dyDescent="0.35">
      <c r="A3" s="207" t="s">
        <v>289</v>
      </c>
      <c r="B3" s="208">
        <v>0</v>
      </c>
      <c r="C3" s="207" t="s">
        <v>359</v>
      </c>
      <c r="E3" s="124" t="s">
        <v>351</v>
      </c>
      <c r="F3" s="184" t="s">
        <v>364</v>
      </c>
      <c r="G3" s="184" t="s">
        <v>19</v>
      </c>
      <c r="H3" s="184" t="str">
        <f>'IES Participantes 2025'!B9</f>
        <v>Universidade de Aveiro</v>
      </c>
      <c r="I3" s="127">
        <f>'IES Participantes 2025'!F9</f>
        <v>2</v>
      </c>
      <c r="J3" s="134">
        <f t="shared" ref="J3:J7" si="1">$B$7*I3</f>
        <v>1200</v>
      </c>
      <c r="K3" s="127">
        <v>8</v>
      </c>
      <c r="L3" s="134">
        <f t="shared" ref="L3:L7" si="2">$B$3*K3*I3</f>
        <v>0</v>
      </c>
      <c r="M3" s="127">
        <v>7</v>
      </c>
      <c r="N3" s="134">
        <f t="shared" ref="N3:N16" si="3">$B$4*M3*I3</f>
        <v>3500</v>
      </c>
      <c r="O3" s="127" t="s">
        <v>304</v>
      </c>
      <c r="P3" s="127" t="s">
        <v>303</v>
      </c>
      <c r="Q3" s="138">
        <v>7535.86</v>
      </c>
      <c r="R3" s="127" t="str">
        <f t="shared" ref="R3:R16" si="4">IF(OR(Q3="",Q3&lt;10),"Abaixo do intervalo",IF(Q3&lt;=99,"10 - 99",IF(Q3&lt;=499,"100 - 499",IF(Q3&lt;=1999,"500 - 1999",IF(Q3&lt;=2999,"2000 - 2999",IF(Q3&lt;=3999,"3000 - 3999",IF(Q3&lt;=7999,"4000 - 7999","8000 - Max")))))))</f>
        <v>4000 - 7999</v>
      </c>
      <c r="S3" s="134" t="str">
        <f t="shared" si="0"/>
        <v>1188</v>
      </c>
      <c r="T3" s="134">
        <f t="shared" ref="T3:T16" si="5">S3*I3</f>
        <v>2376</v>
      </c>
      <c r="U3" s="134"/>
      <c r="V3" s="134"/>
      <c r="W3" s="127"/>
      <c r="X3" s="127"/>
    </row>
    <row r="4" spans="1:24" x14ac:dyDescent="0.35">
      <c r="A4" s="207" t="s">
        <v>297</v>
      </c>
      <c r="B4" s="208">
        <v>250</v>
      </c>
      <c r="C4" s="207" t="s">
        <v>291</v>
      </c>
      <c r="E4" s="124" t="s">
        <v>351</v>
      </c>
      <c r="F4" s="184" t="s">
        <v>364</v>
      </c>
      <c r="G4" s="184" t="s">
        <v>19</v>
      </c>
      <c r="H4" s="267" t="str">
        <f>'IES Participantes 2025'!B10</f>
        <v>Instituto Politécnico do Porto</v>
      </c>
      <c r="I4" s="127">
        <v>2</v>
      </c>
      <c r="J4" s="134">
        <f t="shared" si="1"/>
        <v>1200</v>
      </c>
      <c r="K4" s="127">
        <v>8</v>
      </c>
      <c r="L4" s="134">
        <f t="shared" si="2"/>
        <v>0</v>
      </c>
      <c r="M4" s="127">
        <v>7</v>
      </c>
      <c r="N4" s="134">
        <f t="shared" si="3"/>
        <v>3500</v>
      </c>
      <c r="O4" s="127" t="s">
        <v>304</v>
      </c>
      <c r="P4" s="127" t="s">
        <v>303</v>
      </c>
      <c r="Q4" s="138">
        <v>7535.86</v>
      </c>
      <c r="R4" s="127" t="str">
        <f t="shared" si="4"/>
        <v>4000 - 7999</v>
      </c>
      <c r="S4" s="134" t="str">
        <f t="shared" si="0"/>
        <v>1188</v>
      </c>
      <c r="T4" s="134">
        <f t="shared" si="5"/>
        <v>2376</v>
      </c>
      <c r="U4" s="134"/>
      <c r="V4" s="134"/>
      <c r="W4" s="127"/>
      <c r="X4" s="127"/>
    </row>
    <row r="5" spans="1:24" x14ac:dyDescent="0.35">
      <c r="A5" s="207" t="s">
        <v>298</v>
      </c>
      <c r="B5" s="208">
        <v>130</v>
      </c>
      <c r="C5" s="207" t="s">
        <v>291</v>
      </c>
      <c r="E5" s="124" t="s">
        <v>351</v>
      </c>
      <c r="F5" s="184" t="s">
        <v>364</v>
      </c>
      <c r="G5" s="184" t="s">
        <v>19</v>
      </c>
      <c r="H5" s="184" t="str">
        <f>'IES Participantes 2025'!B11</f>
        <v>Polytechnic University of Leiria</v>
      </c>
      <c r="I5" s="127">
        <f>'IES Participantes 2025'!F11</f>
        <v>1</v>
      </c>
      <c r="J5" s="134">
        <f t="shared" si="1"/>
        <v>600</v>
      </c>
      <c r="K5" s="127">
        <v>8</v>
      </c>
      <c r="L5" s="134">
        <f t="shared" si="2"/>
        <v>0</v>
      </c>
      <c r="M5" s="127">
        <v>7</v>
      </c>
      <c r="N5" s="134">
        <f t="shared" si="3"/>
        <v>1750</v>
      </c>
      <c r="O5" s="127" t="s">
        <v>256</v>
      </c>
      <c r="P5" s="127" t="s">
        <v>303</v>
      </c>
      <c r="Q5" s="138">
        <v>7278.04</v>
      </c>
      <c r="R5" s="127" t="str">
        <f t="shared" si="4"/>
        <v>4000 - 7999</v>
      </c>
      <c r="S5" s="134" t="str">
        <f t="shared" si="0"/>
        <v>1188</v>
      </c>
      <c r="T5" s="134">
        <f t="shared" si="5"/>
        <v>1188</v>
      </c>
      <c r="U5" s="134"/>
      <c r="V5" s="134"/>
      <c r="W5" s="127"/>
      <c r="X5" s="127"/>
    </row>
    <row r="6" spans="1:24" x14ac:dyDescent="0.35">
      <c r="A6" s="114" t="s">
        <v>292</v>
      </c>
      <c r="B6" s="156">
        <f>1*C6</f>
        <v>900</v>
      </c>
      <c r="C6" s="156">
        <v>900</v>
      </c>
      <c r="D6" t="s">
        <v>296</v>
      </c>
      <c r="E6" s="124" t="s">
        <v>351</v>
      </c>
      <c r="F6" s="184" t="s">
        <v>364</v>
      </c>
      <c r="G6" s="184" t="s">
        <v>19</v>
      </c>
      <c r="H6" s="184" t="str">
        <f>'IES Participantes 2025'!B12</f>
        <v>Politécnico de Coimbra</v>
      </c>
      <c r="I6" s="127">
        <f>'IES Participantes 2025'!F12</f>
        <v>1</v>
      </c>
      <c r="J6" s="134">
        <f t="shared" si="1"/>
        <v>600</v>
      </c>
      <c r="K6" s="127">
        <v>8</v>
      </c>
      <c r="L6" s="134">
        <f t="shared" si="2"/>
        <v>0</v>
      </c>
      <c r="M6" s="127">
        <v>7</v>
      </c>
      <c r="N6" s="134">
        <f t="shared" si="3"/>
        <v>1750</v>
      </c>
      <c r="O6" s="127" t="s">
        <v>256</v>
      </c>
      <c r="P6" s="127" t="s">
        <v>303</v>
      </c>
      <c r="Q6" s="138">
        <v>7278.04</v>
      </c>
      <c r="R6" s="127" t="str">
        <f t="shared" si="4"/>
        <v>4000 - 7999</v>
      </c>
      <c r="S6" s="134" t="str">
        <f t="shared" si="0"/>
        <v>1188</v>
      </c>
      <c r="T6" s="134">
        <f t="shared" si="5"/>
        <v>1188</v>
      </c>
      <c r="U6" s="134"/>
      <c r="V6" s="134"/>
      <c r="W6" s="127"/>
      <c r="X6" s="127"/>
    </row>
    <row r="7" spans="1:24" x14ac:dyDescent="0.35">
      <c r="A7" s="114" t="s">
        <v>293</v>
      </c>
      <c r="B7" s="156">
        <f>1*C7</f>
        <v>600</v>
      </c>
      <c r="C7" s="156">
        <v>600</v>
      </c>
      <c r="D7" t="s">
        <v>296</v>
      </c>
      <c r="E7" s="125" t="s">
        <v>351</v>
      </c>
      <c r="F7" s="187" t="s">
        <v>364</v>
      </c>
      <c r="G7" s="187" t="s">
        <v>19</v>
      </c>
      <c r="H7" s="187" t="str">
        <f>'IES Participantes 2025'!B13</f>
        <v>ISPGAYA</v>
      </c>
      <c r="I7" s="128">
        <f>'IES Participantes 2025'!F13</f>
        <v>1</v>
      </c>
      <c r="J7" s="135">
        <f t="shared" si="1"/>
        <v>600</v>
      </c>
      <c r="K7" s="128">
        <v>8</v>
      </c>
      <c r="L7" s="135">
        <f t="shared" si="2"/>
        <v>0</v>
      </c>
      <c r="M7" s="128">
        <v>7</v>
      </c>
      <c r="N7" s="135">
        <f t="shared" si="3"/>
        <v>1750</v>
      </c>
      <c r="O7" s="128" t="s">
        <v>304</v>
      </c>
      <c r="P7" s="128" t="s">
        <v>303</v>
      </c>
      <c r="Q7" s="139">
        <v>7535.86</v>
      </c>
      <c r="R7" s="128" t="str">
        <f t="shared" si="4"/>
        <v>4000 - 7999</v>
      </c>
      <c r="S7" s="135" t="str">
        <f t="shared" si="0"/>
        <v>1188</v>
      </c>
      <c r="T7" s="135">
        <f t="shared" si="5"/>
        <v>1188</v>
      </c>
      <c r="U7" s="135"/>
      <c r="V7" s="135"/>
      <c r="W7" s="128"/>
      <c r="X7" s="128"/>
    </row>
    <row r="8" spans="1:24" x14ac:dyDescent="0.35">
      <c r="A8" s="114" t="s">
        <v>294</v>
      </c>
      <c r="B8" s="156">
        <v>0</v>
      </c>
      <c r="C8" s="156">
        <v>1200</v>
      </c>
      <c r="D8" t="s">
        <v>296</v>
      </c>
      <c r="E8" s="124" t="s">
        <v>3</v>
      </c>
      <c r="F8" s="184" t="s">
        <v>365</v>
      </c>
      <c r="G8" s="184" t="s">
        <v>18</v>
      </c>
      <c r="H8" s="184" t="str">
        <f>'IES Participantes 2025'!H10</f>
        <v>CESPU</v>
      </c>
      <c r="I8" s="127">
        <f>'IES Participantes 2025'!L10</f>
        <v>1</v>
      </c>
      <c r="J8" s="134">
        <f>$B$8*I8</f>
        <v>0</v>
      </c>
      <c r="K8" s="127">
        <v>7</v>
      </c>
      <c r="L8" s="134">
        <f>$B$3*K8*I8</f>
        <v>0</v>
      </c>
      <c r="M8" s="127">
        <v>6</v>
      </c>
      <c r="N8" s="134">
        <f t="shared" si="3"/>
        <v>1500</v>
      </c>
      <c r="O8" s="127" t="s">
        <v>304</v>
      </c>
      <c r="P8" s="127" t="s">
        <v>381</v>
      </c>
      <c r="Q8" s="140">
        <v>9036.99</v>
      </c>
      <c r="R8" s="127" t="str">
        <f t="shared" si="4"/>
        <v>8000 - Max</v>
      </c>
      <c r="S8" s="134" t="str">
        <f t="shared" si="0"/>
        <v>1735</v>
      </c>
      <c r="T8" s="134">
        <f t="shared" si="5"/>
        <v>1735</v>
      </c>
      <c r="U8" s="134">
        <f>SUM(J8:J16)</f>
        <v>0</v>
      </c>
      <c r="V8" s="134">
        <f>SUM(L8:L16)</f>
        <v>0</v>
      </c>
      <c r="W8" s="134">
        <f>SUM(N8:N16)</f>
        <v>22500</v>
      </c>
      <c r="X8" s="134">
        <f>SUM(T8:T16)</f>
        <v>26025</v>
      </c>
    </row>
    <row r="9" spans="1:24" x14ac:dyDescent="0.35">
      <c r="A9" s="114" t="s">
        <v>295</v>
      </c>
      <c r="B9" s="156">
        <f>1*C9</f>
        <v>1248.75</v>
      </c>
      <c r="C9" s="156">
        <v>1248.75</v>
      </c>
      <c r="D9" t="s">
        <v>296</v>
      </c>
      <c r="E9" s="124" t="s">
        <v>3</v>
      </c>
      <c r="F9" s="184" t="s">
        <v>365</v>
      </c>
      <c r="G9" s="184" t="s">
        <v>18</v>
      </c>
      <c r="H9" s="184" t="str">
        <f>'IES Participantes 2025'!H11</f>
        <v>Politécnico de Leiria</v>
      </c>
      <c r="I9" s="127">
        <f>'IES Participantes 2025'!L11</f>
        <v>2</v>
      </c>
      <c r="J9" s="134">
        <f t="shared" ref="J9:J16" si="6">$B$8*I9</f>
        <v>0</v>
      </c>
      <c r="K9" s="127">
        <v>7</v>
      </c>
      <c r="L9" s="134">
        <f t="shared" ref="L9:L15" si="7">$B$3*K9*I9</f>
        <v>0</v>
      </c>
      <c r="M9" s="127">
        <v>6</v>
      </c>
      <c r="N9" s="134">
        <f t="shared" si="3"/>
        <v>3000</v>
      </c>
      <c r="O9" s="127" t="s">
        <v>256</v>
      </c>
      <c r="P9" s="127" t="s">
        <v>381</v>
      </c>
      <c r="Q9" s="138">
        <v>9145.91</v>
      </c>
      <c r="R9" s="127" t="str">
        <f t="shared" si="4"/>
        <v>8000 - Max</v>
      </c>
      <c r="S9" s="134" t="str">
        <f t="shared" si="0"/>
        <v>1735</v>
      </c>
      <c r="T9" s="134">
        <f t="shared" si="5"/>
        <v>3470</v>
      </c>
      <c r="U9" s="134"/>
      <c r="V9" s="134"/>
      <c r="W9" s="127"/>
      <c r="X9" s="127"/>
    </row>
    <row r="10" spans="1:24" x14ac:dyDescent="0.35">
      <c r="E10" s="124" t="s">
        <v>3</v>
      </c>
      <c r="F10" s="184" t="s">
        <v>365</v>
      </c>
      <c r="G10" s="184" t="s">
        <v>18</v>
      </c>
      <c r="H10" s="184" t="str">
        <f>'IES Participantes 2025'!H12</f>
        <v>Politécnico de Portalegre</v>
      </c>
      <c r="I10" s="127">
        <f>'IES Participantes 2025'!L12</f>
        <v>1</v>
      </c>
      <c r="J10" s="134">
        <f t="shared" si="6"/>
        <v>0</v>
      </c>
      <c r="K10" s="127">
        <v>7</v>
      </c>
      <c r="L10" s="134">
        <f t="shared" si="7"/>
        <v>0</v>
      </c>
      <c r="M10" s="127">
        <v>6</v>
      </c>
      <c r="N10" s="134">
        <f t="shared" si="3"/>
        <v>1500</v>
      </c>
      <c r="O10" s="127" t="s">
        <v>256</v>
      </c>
      <c r="P10" s="127" t="s">
        <v>381</v>
      </c>
      <c r="Q10" s="138">
        <v>9145.91</v>
      </c>
      <c r="R10" s="127" t="str">
        <f t="shared" si="4"/>
        <v>8000 - Max</v>
      </c>
      <c r="S10" s="134" t="str">
        <f t="shared" si="0"/>
        <v>1735</v>
      </c>
      <c r="T10" s="134">
        <f t="shared" si="5"/>
        <v>1735</v>
      </c>
      <c r="U10" s="134"/>
      <c r="V10" s="134"/>
      <c r="W10" s="127"/>
      <c r="X10" s="127"/>
    </row>
    <row r="11" spans="1:24" x14ac:dyDescent="0.35">
      <c r="E11" s="124" t="s">
        <v>3</v>
      </c>
      <c r="F11" s="184" t="s">
        <v>365</v>
      </c>
      <c r="G11" s="184" t="s">
        <v>18</v>
      </c>
      <c r="H11" s="184" t="str">
        <f>'IES Participantes 2025'!H13</f>
        <v>Politécnico de Viseu</v>
      </c>
      <c r="I11" s="127">
        <f>'IES Participantes 2025'!L13</f>
        <v>2</v>
      </c>
      <c r="J11" s="134">
        <f t="shared" si="6"/>
        <v>0</v>
      </c>
      <c r="K11" s="127">
        <v>7</v>
      </c>
      <c r="L11" s="134">
        <f t="shared" si="7"/>
        <v>0</v>
      </c>
      <c r="M11" s="127">
        <v>6</v>
      </c>
      <c r="N11" s="134">
        <f t="shared" si="3"/>
        <v>3000</v>
      </c>
      <c r="O11" s="127" t="s">
        <v>304</v>
      </c>
      <c r="P11" s="127" t="s">
        <v>381</v>
      </c>
      <c r="Q11" s="140">
        <v>9036.99</v>
      </c>
      <c r="R11" s="127" t="str">
        <f t="shared" si="4"/>
        <v>8000 - Max</v>
      </c>
      <c r="S11" s="134" t="str">
        <f t="shared" si="0"/>
        <v>1735</v>
      </c>
      <c r="T11" s="134">
        <f t="shared" si="5"/>
        <v>3470</v>
      </c>
      <c r="U11" s="134"/>
      <c r="V11" s="134"/>
      <c r="W11" s="127"/>
      <c r="X11" s="127"/>
    </row>
    <row r="12" spans="1:24" x14ac:dyDescent="0.35">
      <c r="A12" s="28"/>
      <c r="B12" s="28"/>
      <c r="E12" s="124" t="s">
        <v>3</v>
      </c>
      <c r="F12" s="184" t="s">
        <v>365</v>
      </c>
      <c r="G12" s="184" t="s">
        <v>18</v>
      </c>
      <c r="H12" s="184" t="str">
        <f>'IES Participantes 2025'!H14</f>
        <v>Politécnico do Cávado e do Ave</v>
      </c>
      <c r="I12" s="127">
        <f>'IES Participantes 2025'!L14</f>
        <v>1</v>
      </c>
      <c r="J12" s="134">
        <f t="shared" si="6"/>
        <v>0</v>
      </c>
      <c r="K12" s="127">
        <v>7</v>
      </c>
      <c r="L12" s="134">
        <f t="shared" si="7"/>
        <v>0</v>
      </c>
      <c r="M12" s="127">
        <v>6</v>
      </c>
      <c r="N12" s="134">
        <f t="shared" si="3"/>
        <v>1500</v>
      </c>
      <c r="O12" s="127" t="s">
        <v>304</v>
      </c>
      <c r="P12" s="127" t="s">
        <v>381</v>
      </c>
      <c r="Q12" s="140">
        <v>9036.99</v>
      </c>
      <c r="R12" s="127" t="str">
        <f t="shared" si="4"/>
        <v>8000 - Max</v>
      </c>
      <c r="S12" s="134" t="str">
        <f t="shared" si="0"/>
        <v>1735</v>
      </c>
      <c r="T12" s="134">
        <f t="shared" si="5"/>
        <v>1735</v>
      </c>
      <c r="U12" s="134"/>
      <c r="V12" s="134"/>
      <c r="W12" s="127"/>
      <c r="X12" s="127"/>
    </row>
    <row r="13" spans="1:24" x14ac:dyDescent="0.35">
      <c r="A13" s="117"/>
      <c r="B13" s="116"/>
      <c r="E13" s="124" t="s">
        <v>3</v>
      </c>
      <c r="F13" s="184" t="s">
        <v>365</v>
      </c>
      <c r="G13" s="184" t="s">
        <v>18</v>
      </c>
      <c r="H13" s="184" t="str">
        <f>'IES Participantes 2025'!H15</f>
        <v>Universidade Católica Portuguesa - Porto</v>
      </c>
      <c r="I13" s="127">
        <f>'IES Participantes 2025'!L15</f>
        <v>2</v>
      </c>
      <c r="J13" s="134">
        <f t="shared" si="6"/>
        <v>0</v>
      </c>
      <c r="K13" s="127">
        <v>7</v>
      </c>
      <c r="L13" s="134">
        <f t="shared" si="7"/>
        <v>0</v>
      </c>
      <c r="M13" s="127">
        <v>6</v>
      </c>
      <c r="N13" s="134">
        <f t="shared" si="3"/>
        <v>3000</v>
      </c>
      <c r="O13" s="127" t="s">
        <v>304</v>
      </c>
      <c r="P13" s="127" t="s">
        <v>381</v>
      </c>
      <c r="Q13" s="140">
        <v>9036.99</v>
      </c>
      <c r="R13" s="127" t="str">
        <f t="shared" si="4"/>
        <v>8000 - Max</v>
      </c>
      <c r="S13" s="134" t="str">
        <f t="shared" si="0"/>
        <v>1735</v>
      </c>
      <c r="T13" s="134">
        <f t="shared" si="5"/>
        <v>3470</v>
      </c>
      <c r="U13" s="134"/>
      <c r="V13" s="134"/>
      <c r="W13" s="127"/>
      <c r="X13" s="127"/>
    </row>
    <row r="14" spans="1:24" x14ac:dyDescent="0.35">
      <c r="A14" s="117"/>
      <c r="B14" s="116"/>
      <c r="E14" s="124" t="s">
        <v>3</v>
      </c>
      <c r="F14" s="184" t="s">
        <v>365</v>
      </c>
      <c r="G14" s="184" t="s">
        <v>18</v>
      </c>
      <c r="H14" s="184" t="str">
        <f>'IES Participantes 2025'!H16</f>
        <v>Universidade de Aveiro</v>
      </c>
      <c r="I14" s="127">
        <f>'IES Participantes 2025'!L16</f>
        <v>2</v>
      </c>
      <c r="J14" s="134">
        <f t="shared" si="6"/>
        <v>0</v>
      </c>
      <c r="K14" s="127">
        <v>7</v>
      </c>
      <c r="L14" s="134">
        <f t="shared" si="7"/>
        <v>0</v>
      </c>
      <c r="M14" s="127">
        <v>6</v>
      </c>
      <c r="N14" s="134">
        <f t="shared" si="3"/>
        <v>3000</v>
      </c>
      <c r="O14" s="127" t="s">
        <v>304</v>
      </c>
      <c r="P14" s="127" t="s">
        <v>381</v>
      </c>
      <c r="Q14" s="140">
        <v>9036.99</v>
      </c>
      <c r="R14" s="127" t="str">
        <f t="shared" si="4"/>
        <v>8000 - Max</v>
      </c>
      <c r="S14" s="134" t="str">
        <f t="shared" si="0"/>
        <v>1735</v>
      </c>
      <c r="T14" s="134">
        <f t="shared" si="5"/>
        <v>3470</v>
      </c>
      <c r="U14" s="134"/>
      <c r="V14" s="134"/>
      <c r="W14" s="127"/>
      <c r="X14" s="127"/>
    </row>
    <row r="15" spans="1:24" x14ac:dyDescent="0.35">
      <c r="A15" s="117"/>
      <c r="B15" s="116"/>
      <c r="E15" s="124" t="s">
        <v>3</v>
      </c>
      <c r="F15" s="184" t="s">
        <v>365</v>
      </c>
      <c r="G15" s="184" t="s">
        <v>18</v>
      </c>
      <c r="H15" s="184" t="str">
        <f>'IES Participantes 2025'!H17</f>
        <v>Universidade de Coimbra</v>
      </c>
      <c r="I15" s="127">
        <f>'IES Participantes 2025'!L17</f>
        <v>2</v>
      </c>
      <c r="J15" s="134">
        <f t="shared" si="6"/>
        <v>0</v>
      </c>
      <c r="K15" s="127">
        <v>7</v>
      </c>
      <c r="L15" s="134">
        <f t="shared" si="7"/>
        <v>0</v>
      </c>
      <c r="M15" s="127">
        <v>6</v>
      </c>
      <c r="N15" s="134">
        <f t="shared" si="3"/>
        <v>3000</v>
      </c>
      <c r="O15" s="127" t="s">
        <v>256</v>
      </c>
      <c r="P15" s="127" t="s">
        <v>381</v>
      </c>
      <c r="Q15" s="138">
        <v>9145.91</v>
      </c>
      <c r="R15" s="127" t="str">
        <f t="shared" si="4"/>
        <v>8000 - Max</v>
      </c>
      <c r="S15" s="134" t="str">
        <f t="shared" si="0"/>
        <v>1735</v>
      </c>
      <c r="T15" s="134">
        <f t="shared" si="5"/>
        <v>3470</v>
      </c>
      <c r="U15" s="134"/>
      <c r="V15" s="134"/>
      <c r="W15" s="127"/>
      <c r="X15" s="127"/>
    </row>
    <row r="16" spans="1:24" x14ac:dyDescent="0.35">
      <c r="A16" s="117"/>
      <c r="B16" s="116"/>
      <c r="E16" s="125" t="s">
        <v>3</v>
      </c>
      <c r="F16" s="187" t="s">
        <v>365</v>
      </c>
      <c r="G16" s="187" t="s">
        <v>18</v>
      </c>
      <c r="H16" s="187" t="str">
        <f>'IES Participantes 2025'!H18</f>
        <v>Universidade do Minho</v>
      </c>
      <c r="I16" s="128">
        <f>'IES Participantes 2025'!L18</f>
        <v>2</v>
      </c>
      <c r="J16" s="135">
        <f t="shared" si="6"/>
        <v>0</v>
      </c>
      <c r="K16" s="128">
        <v>7</v>
      </c>
      <c r="L16" s="135">
        <f>$B$3*K16*I16</f>
        <v>0</v>
      </c>
      <c r="M16" s="128">
        <v>6</v>
      </c>
      <c r="N16" s="135">
        <f t="shared" si="3"/>
        <v>3000</v>
      </c>
      <c r="O16" s="128" t="s">
        <v>304</v>
      </c>
      <c r="P16" s="128" t="s">
        <v>381</v>
      </c>
      <c r="Q16" s="141">
        <v>9036.99</v>
      </c>
      <c r="R16" s="128" t="str">
        <f t="shared" si="4"/>
        <v>8000 - Max</v>
      </c>
      <c r="S16" s="135" t="str">
        <f t="shared" si="0"/>
        <v>1735</v>
      </c>
      <c r="T16" s="135">
        <f t="shared" si="5"/>
        <v>3470</v>
      </c>
      <c r="U16" s="135"/>
      <c r="V16" s="135"/>
      <c r="W16" s="128"/>
      <c r="X16" s="128"/>
    </row>
    <row r="17" spans="1:24" x14ac:dyDescent="0.35">
      <c r="A17" s="117"/>
      <c r="B17" s="116"/>
      <c r="E17" s="124" t="s">
        <v>6</v>
      </c>
      <c r="F17" s="183" t="s">
        <v>366</v>
      </c>
      <c r="G17" s="184" t="s">
        <v>16</v>
      </c>
      <c r="H17" s="127" t="str">
        <f>'IES Participantes 2025'!N7</f>
        <v>Universidade do Minho</v>
      </c>
      <c r="I17" s="127">
        <f>'IES Participantes 2025'!R7</f>
        <v>2</v>
      </c>
      <c r="J17" s="136">
        <v>0</v>
      </c>
      <c r="K17" s="127">
        <v>8</v>
      </c>
      <c r="L17" s="134">
        <f>$B$3*K17*I17</f>
        <v>0</v>
      </c>
      <c r="M17" s="127">
        <v>7</v>
      </c>
      <c r="N17" s="134">
        <f>$B$4*M17*I17</f>
        <v>3500</v>
      </c>
      <c r="O17" s="127" t="s">
        <v>304</v>
      </c>
      <c r="P17" s="127" t="s">
        <v>382</v>
      </c>
      <c r="Q17" s="138">
        <v>10798.09</v>
      </c>
      <c r="R17" s="127" t="str">
        <f t="shared" ref="R17:R57" si="8">IF(OR(Q17="",Q17&lt;10),"Abaixo do intervalo",IF(Q17&lt;=99,"10 - 99",IF(Q17&lt;=499,"100 - 499",IF(Q17&lt;=1999,"500 - 1999",IF(Q17&lt;=2999,"2000 - 2999",IF(Q17&lt;=3999,"3000 - 3999",IF(Q17&lt;=7999,"4000 - 7999","8000 - Max")))))))</f>
        <v>8000 - Max</v>
      </c>
      <c r="S17" s="134" t="str">
        <f t="shared" si="0"/>
        <v>1735</v>
      </c>
      <c r="T17" s="134">
        <f>S17*I17</f>
        <v>3470</v>
      </c>
      <c r="U17" s="134">
        <f>SUM(J17:J21)</f>
        <v>0</v>
      </c>
      <c r="V17" s="134">
        <f>SUM(L17:L21)</f>
        <v>0</v>
      </c>
      <c r="W17" s="134">
        <f>SUM(N17:N21)</f>
        <v>17500</v>
      </c>
      <c r="X17" s="134">
        <f>SUM(T17:T21)</f>
        <v>17350</v>
      </c>
    </row>
    <row r="18" spans="1:24" x14ac:dyDescent="0.35">
      <c r="A18" s="117"/>
      <c r="B18" s="116"/>
      <c r="E18" s="124" t="s">
        <v>315</v>
      </c>
      <c r="F18" s="184" t="s">
        <v>366</v>
      </c>
      <c r="G18" s="184" t="s">
        <v>16</v>
      </c>
      <c r="H18" s="127" t="str">
        <f>'IES Participantes 2025'!N8</f>
        <v>Universidade do Porto</v>
      </c>
      <c r="I18" s="127">
        <f>'IES Participantes 2025'!R8</f>
        <v>2</v>
      </c>
      <c r="J18" s="136">
        <v>0</v>
      </c>
      <c r="K18" s="127">
        <v>8</v>
      </c>
      <c r="L18" s="134">
        <f t="shared" ref="L18:L54" si="9">$B$3*K18*I18</f>
        <v>0</v>
      </c>
      <c r="M18" s="127">
        <v>7</v>
      </c>
      <c r="N18" s="134">
        <f t="shared" ref="N18:N21" si="10">$B$4*M18*I18</f>
        <v>3500</v>
      </c>
      <c r="O18" s="127" t="s">
        <v>304</v>
      </c>
      <c r="P18" s="127" t="s">
        <v>382</v>
      </c>
      <c r="Q18" s="138">
        <v>10798.09</v>
      </c>
      <c r="R18" s="127" t="str">
        <f t="shared" si="8"/>
        <v>8000 - Max</v>
      </c>
      <c r="S18" s="134" t="str">
        <f t="shared" si="0"/>
        <v>1735</v>
      </c>
      <c r="T18" s="134">
        <f t="shared" ref="T18:T21" si="11">S18*I18</f>
        <v>3470</v>
      </c>
      <c r="U18" s="134"/>
      <c r="V18" s="134"/>
      <c r="W18" s="127"/>
      <c r="X18" s="127"/>
    </row>
    <row r="19" spans="1:24" x14ac:dyDescent="0.35">
      <c r="A19" s="117"/>
      <c r="B19" s="116"/>
      <c r="E19" s="124" t="s">
        <v>316</v>
      </c>
      <c r="F19" s="184" t="s">
        <v>366</v>
      </c>
      <c r="G19" s="184" t="s">
        <v>16</v>
      </c>
      <c r="H19" s="127" t="str">
        <f>'IES Participantes 2025'!N9</f>
        <v>Instituto Politécnico de Portalegre</v>
      </c>
      <c r="I19" s="127">
        <f>'IES Participantes 2025'!R9</f>
        <v>2</v>
      </c>
      <c r="J19" s="136">
        <v>0</v>
      </c>
      <c r="K19" s="127">
        <v>8</v>
      </c>
      <c r="L19" s="134">
        <f t="shared" si="9"/>
        <v>0</v>
      </c>
      <c r="M19" s="127">
        <v>7</v>
      </c>
      <c r="N19" s="134">
        <f t="shared" si="10"/>
        <v>3500</v>
      </c>
      <c r="O19" s="127" t="s">
        <v>256</v>
      </c>
      <c r="P19" s="127" t="s">
        <v>382</v>
      </c>
      <c r="Q19" s="138">
        <v>11050.69</v>
      </c>
      <c r="R19" s="127" t="str">
        <f t="shared" si="8"/>
        <v>8000 - Max</v>
      </c>
      <c r="S19" s="134" t="str">
        <f t="shared" si="0"/>
        <v>1735</v>
      </c>
      <c r="T19" s="134">
        <f t="shared" si="11"/>
        <v>3470</v>
      </c>
      <c r="U19" s="134"/>
      <c r="V19" s="134"/>
      <c r="W19" s="127"/>
      <c r="X19" s="127"/>
    </row>
    <row r="20" spans="1:24" x14ac:dyDescent="0.35">
      <c r="E20" s="124" t="s">
        <v>317</v>
      </c>
      <c r="F20" s="184" t="s">
        <v>366</v>
      </c>
      <c r="G20" s="184" t="s">
        <v>16</v>
      </c>
      <c r="H20" s="127" t="str">
        <f>'IES Participantes 2025'!N10</f>
        <v>Instituto Politécnico de Leiria</v>
      </c>
      <c r="I20" s="127">
        <f>'IES Participantes 2025'!R10</f>
        <v>2</v>
      </c>
      <c r="J20" s="136">
        <v>0</v>
      </c>
      <c r="K20" s="127">
        <v>8</v>
      </c>
      <c r="L20" s="134">
        <f t="shared" si="9"/>
        <v>0</v>
      </c>
      <c r="M20" s="127">
        <v>7</v>
      </c>
      <c r="N20" s="134">
        <f t="shared" si="10"/>
        <v>3500</v>
      </c>
      <c r="O20" s="127" t="s">
        <v>256</v>
      </c>
      <c r="P20" s="127" t="s">
        <v>382</v>
      </c>
      <c r="Q20" s="138">
        <v>11050.69</v>
      </c>
      <c r="R20" s="127" t="str">
        <f t="shared" si="8"/>
        <v>8000 - Max</v>
      </c>
      <c r="S20" s="134" t="str">
        <f t="shared" si="0"/>
        <v>1735</v>
      </c>
      <c r="T20" s="134">
        <f t="shared" si="11"/>
        <v>3470</v>
      </c>
      <c r="U20" s="134"/>
      <c r="V20" s="134"/>
      <c r="W20" s="127"/>
      <c r="X20" s="127"/>
    </row>
    <row r="21" spans="1:24" x14ac:dyDescent="0.35">
      <c r="E21" s="125" t="s">
        <v>318</v>
      </c>
      <c r="F21" s="187" t="s">
        <v>366</v>
      </c>
      <c r="G21" s="187" t="s">
        <v>16</v>
      </c>
      <c r="H21" s="128" t="str">
        <f>'IES Participantes 2025'!N11</f>
        <v>Instituto Politécnico de Viana do Castelo</v>
      </c>
      <c r="I21" s="128">
        <f>'IES Participantes 2025'!R11</f>
        <v>2</v>
      </c>
      <c r="J21" s="137">
        <v>0</v>
      </c>
      <c r="K21" s="128">
        <v>8</v>
      </c>
      <c r="L21" s="135">
        <f t="shared" si="9"/>
        <v>0</v>
      </c>
      <c r="M21" s="128">
        <v>7</v>
      </c>
      <c r="N21" s="135">
        <f t="shared" si="10"/>
        <v>3500</v>
      </c>
      <c r="O21" s="128" t="s">
        <v>304</v>
      </c>
      <c r="P21" s="128" t="s">
        <v>382</v>
      </c>
      <c r="Q21" s="139">
        <v>10798.09</v>
      </c>
      <c r="R21" s="128" t="str">
        <f t="shared" si="8"/>
        <v>8000 - Max</v>
      </c>
      <c r="S21" s="135" t="str">
        <f t="shared" si="0"/>
        <v>1735</v>
      </c>
      <c r="T21" s="135">
        <f t="shared" si="11"/>
        <v>3470</v>
      </c>
      <c r="U21" s="135"/>
      <c r="V21" s="135"/>
      <c r="W21" s="128"/>
      <c r="X21" s="128"/>
    </row>
    <row r="22" spans="1:24" x14ac:dyDescent="0.35">
      <c r="E22" s="124" t="s">
        <v>320</v>
      </c>
      <c r="F22" s="184" t="s">
        <v>367</v>
      </c>
      <c r="G22" s="184" t="s">
        <v>36</v>
      </c>
      <c r="H22" s="127" t="str">
        <f>'IES Participantes 2025'!T14</f>
        <v>CESPU - Cooperativa de Ensino Superior Politécnico e Universitário, CRL</v>
      </c>
      <c r="I22" s="127">
        <f>'IES Participantes 2025'!X14</f>
        <v>2</v>
      </c>
      <c r="J22" s="134">
        <f>$B$9*I22</f>
        <v>2497.5</v>
      </c>
      <c r="K22" s="127">
        <v>7</v>
      </c>
      <c r="L22" s="134">
        <f>$B$3*K22*I22</f>
        <v>0</v>
      </c>
      <c r="M22" s="127">
        <v>6</v>
      </c>
      <c r="N22" s="134">
        <f>$B$4*M22*I22</f>
        <v>3000</v>
      </c>
      <c r="O22" s="127" t="s">
        <v>304</v>
      </c>
      <c r="P22" s="127" t="s">
        <v>383</v>
      </c>
      <c r="Q22" s="138">
        <v>2347.77</v>
      </c>
      <c r="R22" s="127" t="str">
        <f t="shared" si="8"/>
        <v>2000 - 2999</v>
      </c>
      <c r="S22" s="134" t="str">
        <f t="shared" si="0"/>
        <v>395</v>
      </c>
      <c r="T22" s="134">
        <f>S22*I22</f>
        <v>790</v>
      </c>
      <c r="U22" s="134">
        <f>SUM(J22:J37)</f>
        <v>34965</v>
      </c>
      <c r="V22" s="134">
        <f>SUM(L22:L37)</f>
        <v>0</v>
      </c>
      <c r="W22" s="134">
        <f>SUM(N22:N37)</f>
        <v>42000</v>
      </c>
      <c r="X22" s="134">
        <f>SUM(T22:T37)</f>
        <v>11060</v>
      </c>
    </row>
    <row r="23" spans="1:24" x14ac:dyDescent="0.35">
      <c r="E23" s="124" t="s">
        <v>320</v>
      </c>
      <c r="F23" s="184" t="s">
        <v>367</v>
      </c>
      <c r="G23" s="184" t="s">
        <v>36</v>
      </c>
      <c r="H23" s="127" t="str">
        <f>'IES Participantes 2025'!T15</f>
        <v>ISPGAYA</v>
      </c>
      <c r="I23" s="127">
        <f>'IES Participantes 2025'!X15</f>
        <v>1</v>
      </c>
      <c r="J23" s="134">
        <f t="shared" ref="J23:J37" si="12">$B$9*I23</f>
        <v>1248.75</v>
      </c>
      <c r="K23" s="127">
        <v>7</v>
      </c>
      <c r="L23" s="134">
        <f t="shared" si="9"/>
        <v>0</v>
      </c>
      <c r="M23" s="127">
        <v>6</v>
      </c>
      <c r="N23" s="134">
        <f t="shared" ref="N23:N54" si="13">$B$4*M23*I23</f>
        <v>1500</v>
      </c>
      <c r="O23" s="127" t="s">
        <v>304</v>
      </c>
      <c r="P23" s="127" t="s">
        <v>383</v>
      </c>
      <c r="Q23" s="138">
        <v>2347.77</v>
      </c>
      <c r="R23" s="127" t="str">
        <f t="shared" si="8"/>
        <v>2000 - 2999</v>
      </c>
      <c r="S23" s="134" t="str">
        <f t="shared" si="0"/>
        <v>395</v>
      </c>
      <c r="T23" s="134">
        <f t="shared" ref="T23:T86" si="14">S23*I23</f>
        <v>395</v>
      </c>
      <c r="U23" s="134"/>
      <c r="V23" s="134"/>
      <c r="W23" s="127"/>
      <c r="X23" s="127"/>
    </row>
    <row r="24" spans="1:24" x14ac:dyDescent="0.35">
      <c r="E24" s="124" t="s">
        <v>320</v>
      </c>
      <c r="F24" s="184" t="s">
        <v>367</v>
      </c>
      <c r="G24" s="184" t="s">
        <v>36</v>
      </c>
      <c r="H24" s="127" t="str">
        <f>'IES Participantes 2025'!T16</f>
        <v>Politécnico de Coimbra</v>
      </c>
      <c r="I24" s="127">
        <f>'IES Participantes 2025'!X16</f>
        <v>2</v>
      </c>
      <c r="J24" s="134">
        <f t="shared" si="12"/>
        <v>2497.5</v>
      </c>
      <c r="K24" s="127">
        <v>7</v>
      </c>
      <c r="L24" s="134">
        <f t="shared" si="9"/>
        <v>0</v>
      </c>
      <c r="M24" s="127">
        <v>6</v>
      </c>
      <c r="N24" s="134">
        <f t="shared" si="13"/>
        <v>3000</v>
      </c>
      <c r="O24" s="127" t="s">
        <v>256</v>
      </c>
      <c r="P24" s="127" t="s">
        <v>383</v>
      </c>
      <c r="Q24" s="138">
        <v>2606.0700000000002</v>
      </c>
      <c r="R24" s="127" t="str">
        <f t="shared" si="8"/>
        <v>2000 - 2999</v>
      </c>
      <c r="S24" s="134" t="str">
        <f t="shared" si="0"/>
        <v>395</v>
      </c>
      <c r="T24" s="134">
        <f t="shared" si="14"/>
        <v>790</v>
      </c>
      <c r="U24" s="134"/>
      <c r="V24" s="134"/>
      <c r="W24" s="127"/>
      <c r="X24" s="127"/>
    </row>
    <row r="25" spans="1:24" x14ac:dyDescent="0.35">
      <c r="E25" s="124" t="s">
        <v>320</v>
      </c>
      <c r="F25" s="184" t="s">
        <v>367</v>
      </c>
      <c r="G25" s="184" t="s">
        <v>36</v>
      </c>
      <c r="H25" s="127" t="str">
        <f>'IES Participantes 2025'!T17</f>
        <v>Politécnico de Leiria</v>
      </c>
      <c r="I25" s="127">
        <f>'IES Participantes 2025'!X17</f>
        <v>1</v>
      </c>
      <c r="J25" s="134">
        <f t="shared" si="12"/>
        <v>1248.75</v>
      </c>
      <c r="K25" s="127">
        <v>7</v>
      </c>
      <c r="L25" s="134">
        <f t="shared" si="9"/>
        <v>0</v>
      </c>
      <c r="M25" s="127">
        <v>6</v>
      </c>
      <c r="N25" s="134">
        <f t="shared" si="13"/>
        <v>1500</v>
      </c>
      <c r="O25" s="127" t="s">
        <v>256</v>
      </c>
      <c r="P25" s="127" t="s">
        <v>383</v>
      </c>
      <c r="Q25" s="138">
        <v>2606.0700000000002</v>
      </c>
      <c r="R25" s="127" t="str">
        <f t="shared" si="8"/>
        <v>2000 - 2999</v>
      </c>
      <c r="S25" s="134" t="str">
        <f t="shared" si="0"/>
        <v>395</v>
      </c>
      <c r="T25" s="134">
        <f t="shared" si="14"/>
        <v>395</v>
      </c>
      <c r="U25" s="134"/>
      <c r="V25" s="134"/>
      <c r="W25" s="127"/>
      <c r="X25" s="127"/>
    </row>
    <row r="26" spans="1:24" x14ac:dyDescent="0.35">
      <c r="E26" s="124" t="s">
        <v>320</v>
      </c>
      <c r="F26" s="184" t="s">
        <v>367</v>
      </c>
      <c r="G26" s="184" t="s">
        <v>36</v>
      </c>
      <c r="H26" s="127" t="str">
        <f>'IES Participantes 2025'!T18</f>
        <v>Politécnico de Portalegre</v>
      </c>
      <c r="I26" s="127">
        <f>'IES Participantes 2025'!X18</f>
        <v>2</v>
      </c>
      <c r="J26" s="134">
        <f t="shared" si="12"/>
        <v>2497.5</v>
      </c>
      <c r="K26" s="127">
        <v>7</v>
      </c>
      <c r="L26" s="134">
        <f t="shared" si="9"/>
        <v>0</v>
      </c>
      <c r="M26" s="127">
        <v>6</v>
      </c>
      <c r="N26" s="134">
        <f t="shared" si="13"/>
        <v>3000</v>
      </c>
      <c r="O26" s="127" t="s">
        <v>256</v>
      </c>
      <c r="P26" s="127" t="s">
        <v>383</v>
      </c>
      <c r="Q26" s="138">
        <v>2606.0700000000002</v>
      </c>
      <c r="R26" s="127" t="str">
        <f t="shared" si="8"/>
        <v>2000 - 2999</v>
      </c>
      <c r="S26" s="134" t="str">
        <f t="shared" si="0"/>
        <v>395</v>
      </c>
      <c r="T26" s="134">
        <f t="shared" si="14"/>
        <v>790</v>
      </c>
      <c r="U26" s="134"/>
      <c r="V26" s="134"/>
      <c r="W26" s="127"/>
      <c r="X26" s="127"/>
    </row>
    <row r="27" spans="1:24" x14ac:dyDescent="0.35">
      <c r="E27" s="124" t="s">
        <v>320</v>
      </c>
      <c r="F27" s="184" t="s">
        <v>367</v>
      </c>
      <c r="G27" s="184" t="s">
        <v>36</v>
      </c>
      <c r="H27" s="127" t="str">
        <f>'IES Participantes 2025'!T19</f>
        <v>Politécnico de Viana do Castelo</v>
      </c>
      <c r="I27" s="127">
        <f>'IES Participantes 2025'!X19</f>
        <v>2</v>
      </c>
      <c r="J27" s="134">
        <f t="shared" si="12"/>
        <v>2497.5</v>
      </c>
      <c r="K27" s="127">
        <v>7</v>
      </c>
      <c r="L27" s="134">
        <f t="shared" si="9"/>
        <v>0</v>
      </c>
      <c r="M27" s="127">
        <v>6</v>
      </c>
      <c r="N27" s="134">
        <f t="shared" si="13"/>
        <v>3000</v>
      </c>
      <c r="O27" s="127" t="s">
        <v>304</v>
      </c>
      <c r="P27" s="127" t="s">
        <v>383</v>
      </c>
      <c r="Q27" s="138">
        <v>2347.77</v>
      </c>
      <c r="R27" s="127" t="str">
        <f t="shared" si="8"/>
        <v>2000 - 2999</v>
      </c>
      <c r="S27" s="134" t="str">
        <f t="shared" si="0"/>
        <v>395</v>
      </c>
      <c r="T27" s="134">
        <f t="shared" si="14"/>
        <v>790</v>
      </c>
      <c r="U27" s="134"/>
      <c r="V27" s="134"/>
      <c r="W27" s="127"/>
      <c r="X27" s="127"/>
    </row>
    <row r="28" spans="1:24" x14ac:dyDescent="0.35">
      <c r="E28" s="124" t="s">
        <v>320</v>
      </c>
      <c r="F28" s="184" t="s">
        <v>367</v>
      </c>
      <c r="G28" s="184" t="s">
        <v>36</v>
      </c>
      <c r="H28" s="127" t="str">
        <f>'IES Participantes 2025'!T20</f>
        <v>Politécnico de Viseu</v>
      </c>
      <c r="I28" s="127">
        <f>'IES Participantes 2025'!X20</f>
        <v>2</v>
      </c>
      <c r="J28" s="134">
        <f t="shared" si="12"/>
        <v>2497.5</v>
      </c>
      <c r="K28" s="127">
        <v>7</v>
      </c>
      <c r="L28" s="134">
        <f t="shared" si="9"/>
        <v>0</v>
      </c>
      <c r="M28" s="127">
        <v>6</v>
      </c>
      <c r="N28" s="134">
        <f t="shared" si="13"/>
        <v>3000</v>
      </c>
      <c r="O28" s="127" t="s">
        <v>304</v>
      </c>
      <c r="P28" s="127" t="s">
        <v>383</v>
      </c>
      <c r="Q28" s="138">
        <v>2347.77</v>
      </c>
      <c r="R28" s="127" t="str">
        <f t="shared" si="8"/>
        <v>2000 - 2999</v>
      </c>
      <c r="S28" s="134" t="str">
        <f t="shared" si="0"/>
        <v>395</v>
      </c>
      <c r="T28" s="134">
        <f t="shared" si="14"/>
        <v>790</v>
      </c>
      <c r="U28" s="134"/>
      <c r="V28" s="134"/>
      <c r="W28" s="127"/>
      <c r="X28" s="127"/>
    </row>
    <row r="29" spans="1:24" x14ac:dyDescent="0.35">
      <c r="E29" s="124" t="s">
        <v>320</v>
      </c>
      <c r="F29" s="184" t="s">
        <v>367</v>
      </c>
      <c r="G29" s="184" t="s">
        <v>36</v>
      </c>
      <c r="H29" s="127" t="str">
        <f>'IES Participantes 2025'!T21</f>
        <v>Politécnico do Cávado e do Ave (IPCA)</v>
      </c>
      <c r="I29" s="127">
        <f>'IES Participantes 2025'!X21</f>
        <v>2</v>
      </c>
      <c r="J29" s="134">
        <f t="shared" si="12"/>
        <v>2497.5</v>
      </c>
      <c r="K29" s="127">
        <v>7</v>
      </c>
      <c r="L29" s="134">
        <f t="shared" si="9"/>
        <v>0</v>
      </c>
      <c r="M29" s="127">
        <v>6</v>
      </c>
      <c r="N29" s="134">
        <f t="shared" si="13"/>
        <v>3000</v>
      </c>
      <c r="O29" s="127" t="s">
        <v>304</v>
      </c>
      <c r="P29" s="127" t="s">
        <v>383</v>
      </c>
      <c r="Q29" s="138">
        <v>2347.77</v>
      </c>
      <c r="R29" s="127" t="str">
        <f t="shared" si="8"/>
        <v>2000 - 2999</v>
      </c>
      <c r="S29" s="134" t="str">
        <f t="shared" si="0"/>
        <v>395</v>
      </c>
      <c r="T29" s="134">
        <f t="shared" si="14"/>
        <v>790</v>
      </c>
      <c r="U29" s="134"/>
      <c r="V29" s="134"/>
      <c r="W29" s="127"/>
      <c r="X29" s="127"/>
    </row>
    <row r="30" spans="1:24" x14ac:dyDescent="0.35">
      <c r="E30" s="124" t="s">
        <v>320</v>
      </c>
      <c r="F30" s="184" t="s">
        <v>367</v>
      </c>
      <c r="G30" s="184" t="s">
        <v>36</v>
      </c>
      <c r="H30" s="268" t="str">
        <f>'IES Participantes 2025'!T22</f>
        <v>Politécnico do Porto</v>
      </c>
      <c r="I30" s="127">
        <v>2</v>
      </c>
      <c r="J30" s="134">
        <f t="shared" si="12"/>
        <v>2497.5</v>
      </c>
      <c r="K30" s="127">
        <v>7</v>
      </c>
      <c r="L30" s="134">
        <f t="shared" si="9"/>
        <v>0</v>
      </c>
      <c r="M30" s="127">
        <v>6</v>
      </c>
      <c r="N30" s="134">
        <f t="shared" si="13"/>
        <v>3000</v>
      </c>
      <c r="O30" s="127" t="s">
        <v>304</v>
      </c>
      <c r="P30" s="127" t="s">
        <v>383</v>
      </c>
      <c r="Q30" s="138">
        <v>2347.77</v>
      </c>
      <c r="R30" s="127" t="str">
        <f t="shared" si="8"/>
        <v>2000 - 2999</v>
      </c>
      <c r="S30" s="134" t="str">
        <f t="shared" si="0"/>
        <v>395</v>
      </c>
      <c r="T30" s="134">
        <f t="shared" si="14"/>
        <v>790</v>
      </c>
      <c r="U30" s="134"/>
      <c r="V30" s="134"/>
      <c r="W30" s="127"/>
      <c r="X30" s="127"/>
    </row>
    <row r="31" spans="1:24" x14ac:dyDescent="0.35">
      <c r="E31" s="124" t="s">
        <v>320</v>
      </c>
      <c r="F31" s="184" t="s">
        <v>367</v>
      </c>
      <c r="G31" s="184" t="s">
        <v>36</v>
      </c>
      <c r="H31" s="127" t="str">
        <f>'IES Participantes 2025'!T23</f>
        <v>Universidade Católica Portuguesa - Porto</v>
      </c>
      <c r="I31" s="127">
        <f>'IES Participantes 2025'!X23</f>
        <v>2</v>
      </c>
      <c r="J31" s="134">
        <f t="shared" si="12"/>
        <v>2497.5</v>
      </c>
      <c r="K31" s="127">
        <v>7</v>
      </c>
      <c r="L31" s="134">
        <f t="shared" si="9"/>
        <v>0</v>
      </c>
      <c r="M31" s="127">
        <v>6</v>
      </c>
      <c r="N31" s="134">
        <f t="shared" si="13"/>
        <v>3000</v>
      </c>
      <c r="O31" s="127" t="s">
        <v>304</v>
      </c>
      <c r="P31" s="127" t="s">
        <v>383</v>
      </c>
      <c r="Q31" s="138">
        <v>2347.77</v>
      </c>
      <c r="R31" s="127" t="str">
        <f t="shared" si="8"/>
        <v>2000 - 2999</v>
      </c>
      <c r="S31" s="134" t="str">
        <f t="shared" si="0"/>
        <v>395</v>
      </c>
      <c r="T31" s="134">
        <f t="shared" si="14"/>
        <v>790</v>
      </c>
      <c r="U31" s="134"/>
      <c r="V31" s="134"/>
      <c r="W31" s="127"/>
      <c r="X31" s="127"/>
    </row>
    <row r="32" spans="1:24" x14ac:dyDescent="0.35">
      <c r="E32" s="124" t="s">
        <v>320</v>
      </c>
      <c r="F32" s="184" t="s">
        <v>367</v>
      </c>
      <c r="G32" s="184" t="s">
        <v>36</v>
      </c>
      <c r="H32" s="127" t="str">
        <f>'IES Participantes 2025'!T24</f>
        <v>Universidade da Beira Interior</v>
      </c>
      <c r="I32" s="127">
        <f>'IES Participantes 2025'!X24</f>
        <v>1</v>
      </c>
      <c r="J32" s="134">
        <f t="shared" si="12"/>
        <v>1248.75</v>
      </c>
      <c r="K32" s="127">
        <v>7</v>
      </c>
      <c r="L32" s="134">
        <f t="shared" si="9"/>
        <v>0</v>
      </c>
      <c r="M32" s="127">
        <v>6</v>
      </c>
      <c r="N32" s="134">
        <f t="shared" si="13"/>
        <v>1500</v>
      </c>
      <c r="O32" s="127" t="s">
        <v>304</v>
      </c>
      <c r="P32" s="127" t="s">
        <v>383</v>
      </c>
      <c r="Q32" s="138">
        <v>2347.77</v>
      </c>
      <c r="R32" s="127" t="str">
        <f t="shared" si="8"/>
        <v>2000 - 2999</v>
      </c>
      <c r="S32" s="134" t="str">
        <f t="shared" si="0"/>
        <v>395</v>
      </c>
      <c r="T32" s="134">
        <f t="shared" si="14"/>
        <v>395</v>
      </c>
      <c r="U32" s="134"/>
      <c r="V32" s="134"/>
      <c r="W32" s="127"/>
      <c r="X32" s="127"/>
    </row>
    <row r="33" spans="5:24" x14ac:dyDescent="0.35">
      <c r="E33" s="124" t="s">
        <v>320</v>
      </c>
      <c r="F33" s="184" t="s">
        <v>367</v>
      </c>
      <c r="G33" s="184" t="s">
        <v>36</v>
      </c>
      <c r="H33" s="127" t="str">
        <f>'IES Participantes 2025'!T25</f>
        <v>Universidade de Aveiro</v>
      </c>
      <c r="I33" s="127">
        <f>'IES Participantes 2025'!X25</f>
        <v>2</v>
      </c>
      <c r="J33" s="134">
        <f t="shared" si="12"/>
        <v>2497.5</v>
      </c>
      <c r="K33" s="127">
        <v>7</v>
      </c>
      <c r="L33" s="134">
        <f t="shared" si="9"/>
        <v>0</v>
      </c>
      <c r="M33" s="127">
        <v>6</v>
      </c>
      <c r="N33" s="134">
        <f t="shared" si="13"/>
        <v>3000</v>
      </c>
      <c r="O33" s="127" t="s">
        <v>304</v>
      </c>
      <c r="P33" s="127" t="s">
        <v>383</v>
      </c>
      <c r="Q33" s="138">
        <v>2347.77</v>
      </c>
      <c r="R33" s="127" t="str">
        <f t="shared" si="8"/>
        <v>2000 - 2999</v>
      </c>
      <c r="S33" s="134" t="str">
        <f t="shared" si="0"/>
        <v>395</v>
      </c>
      <c r="T33" s="134">
        <f t="shared" si="14"/>
        <v>790</v>
      </c>
      <c r="U33" s="134"/>
      <c r="V33" s="134"/>
      <c r="W33" s="127"/>
      <c r="X33" s="127"/>
    </row>
    <row r="34" spans="5:24" x14ac:dyDescent="0.35">
      <c r="E34" s="124" t="s">
        <v>320</v>
      </c>
      <c r="F34" s="184" t="s">
        <v>367</v>
      </c>
      <c r="G34" s="184" t="s">
        <v>36</v>
      </c>
      <c r="H34" s="127" t="str">
        <f>'IES Participantes 2025'!T26</f>
        <v>Universidade de Coimbra</v>
      </c>
      <c r="I34" s="127">
        <f>'IES Participantes 2025'!X26</f>
        <v>2</v>
      </c>
      <c r="J34" s="134">
        <f t="shared" si="12"/>
        <v>2497.5</v>
      </c>
      <c r="K34" s="127">
        <v>7</v>
      </c>
      <c r="L34" s="134">
        <f t="shared" si="9"/>
        <v>0</v>
      </c>
      <c r="M34" s="127">
        <v>6</v>
      </c>
      <c r="N34" s="134">
        <f t="shared" si="13"/>
        <v>3000</v>
      </c>
      <c r="O34" s="127" t="s">
        <v>256</v>
      </c>
      <c r="P34" s="127" t="s">
        <v>383</v>
      </c>
      <c r="Q34" s="138">
        <v>2606.0700000000002</v>
      </c>
      <c r="R34" s="127" t="str">
        <f t="shared" si="8"/>
        <v>2000 - 2999</v>
      </c>
      <c r="S34" s="134" t="str">
        <f t="shared" ref="S34:S65" si="15">IF(R34="10 - 99","28",IF(R34="100 - 499","211",IF(R34="500 - 1999","309",IF(R34="2000 - 2999","395",IF(R34="3000 - 3999","580",IF(R34="4000 - 7999","1188",IF(R34="8000 - Max","1735",IF(R34=0,"0"))))))))</f>
        <v>395</v>
      </c>
      <c r="T34" s="134">
        <f t="shared" si="14"/>
        <v>790</v>
      </c>
      <c r="U34" s="134"/>
      <c r="V34" s="134"/>
      <c r="W34" s="127"/>
      <c r="X34" s="127"/>
    </row>
    <row r="35" spans="5:24" x14ac:dyDescent="0.35">
      <c r="E35" s="124" t="s">
        <v>320</v>
      </c>
      <c r="F35" s="184" t="s">
        <v>367</v>
      </c>
      <c r="G35" s="184" t="s">
        <v>36</v>
      </c>
      <c r="H35" s="127" t="str">
        <f>'IES Participantes 2025'!T27</f>
        <v>Universidade de Trás-os-Montes e Alto Douro</v>
      </c>
      <c r="I35" s="127">
        <f>'IES Participantes 2025'!X27</f>
        <v>1</v>
      </c>
      <c r="J35" s="134">
        <f t="shared" si="12"/>
        <v>1248.75</v>
      </c>
      <c r="K35" s="127">
        <v>7</v>
      </c>
      <c r="L35" s="134">
        <f t="shared" si="9"/>
        <v>0</v>
      </c>
      <c r="M35" s="127">
        <v>6</v>
      </c>
      <c r="N35" s="134">
        <f t="shared" si="13"/>
        <v>1500</v>
      </c>
      <c r="O35" s="127" t="s">
        <v>304</v>
      </c>
      <c r="P35" s="127" t="s">
        <v>383</v>
      </c>
      <c r="Q35" s="138">
        <v>2347.77</v>
      </c>
      <c r="R35" s="127" t="str">
        <f t="shared" si="8"/>
        <v>2000 - 2999</v>
      </c>
      <c r="S35" s="134" t="str">
        <f t="shared" si="15"/>
        <v>395</v>
      </c>
      <c r="T35" s="134">
        <f t="shared" si="14"/>
        <v>395</v>
      </c>
      <c r="U35" s="134"/>
      <c r="V35" s="134"/>
      <c r="W35" s="127"/>
      <c r="X35" s="127"/>
    </row>
    <row r="36" spans="5:24" x14ac:dyDescent="0.35">
      <c r="E36" s="124" t="s">
        <v>320</v>
      </c>
      <c r="F36" s="184" t="s">
        <v>367</v>
      </c>
      <c r="G36" s="184" t="s">
        <v>36</v>
      </c>
      <c r="H36" s="127" t="str">
        <f>'IES Participantes 2025'!T28</f>
        <v>Universidade do Porto: Reiroria, FEUP</v>
      </c>
      <c r="I36" s="127">
        <f>'IES Participantes 2025'!X28</f>
        <v>3</v>
      </c>
      <c r="J36" s="134">
        <f t="shared" si="12"/>
        <v>3746.25</v>
      </c>
      <c r="K36" s="127">
        <v>7</v>
      </c>
      <c r="L36" s="134">
        <f t="shared" si="9"/>
        <v>0</v>
      </c>
      <c r="M36" s="127">
        <v>6</v>
      </c>
      <c r="N36" s="134">
        <f t="shared" si="13"/>
        <v>4500</v>
      </c>
      <c r="O36" s="127" t="s">
        <v>304</v>
      </c>
      <c r="P36" s="127" t="s">
        <v>383</v>
      </c>
      <c r="Q36" s="138">
        <v>2347.77</v>
      </c>
      <c r="R36" s="127" t="str">
        <f t="shared" si="8"/>
        <v>2000 - 2999</v>
      </c>
      <c r="S36" s="134" t="str">
        <f t="shared" si="15"/>
        <v>395</v>
      </c>
      <c r="T36" s="134">
        <f t="shared" si="14"/>
        <v>1185</v>
      </c>
      <c r="U36" s="134"/>
      <c r="V36" s="134"/>
      <c r="W36" s="127"/>
      <c r="X36" s="127"/>
    </row>
    <row r="37" spans="5:24" x14ac:dyDescent="0.35">
      <c r="E37" s="125" t="s">
        <v>320</v>
      </c>
      <c r="F37" s="184" t="s">
        <v>367</v>
      </c>
      <c r="G37" s="184" t="s">
        <v>36</v>
      </c>
      <c r="H37" s="128" t="str">
        <f>'IES Participantes 2025'!T29</f>
        <v>Universidade Lusíada (Lisboa, Porto e Vila Nova de Famalicão)</v>
      </c>
      <c r="I37" s="128">
        <f>'IES Participantes 2025'!X29</f>
        <v>1</v>
      </c>
      <c r="J37" s="135">
        <f t="shared" si="12"/>
        <v>1248.75</v>
      </c>
      <c r="K37" s="128">
        <v>7</v>
      </c>
      <c r="L37" s="135">
        <f t="shared" si="9"/>
        <v>0</v>
      </c>
      <c r="M37" s="128">
        <v>6</v>
      </c>
      <c r="N37" s="135">
        <f t="shared" si="13"/>
        <v>1500</v>
      </c>
      <c r="O37" s="128" t="s">
        <v>304</v>
      </c>
      <c r="P37" s="128" t="s">
        <v>383</v>
      </c>
      <c r="Q37" s="138">
        <v>2347.77</v>
      </c>
      <c r="R37" s="128" t="str">
        <f t="shared" si="8"/>
        <v>2000 - 2999</v>
      </c>
      <c r="S37" s="135" t="str">
        <f t="shared" si="15"/>
        <v>395</v>
      </c>
      <c r="T37" s="135">
        <f t="shared" si="14"/>
        <v>395</v>
      </c>
      <c r="U37" s="135"/>
      <c r="V37" s="135"/>
      <c r="W37" s="128"/>
      <c r="X37" s="128"/>
    </row>
    <row r="38" spans="5:24" x14ac:dyDescent="0.35">
      <c r="E38" s="145" t="s">
        <v>25</v>
      </c>
      <c r="F38" s="183" t="s">
        <v>368</v>
      </c>
      <c r="G38" s="193" t="s">
        <v>337</v>
      </c>
      <c r="H38" s="144" t="str">
        <f>'IES Participantes 2025'!Z13</f>
        <v>CESPU - Cooperativa de Ensino Superior Politécnico e Universitário, CRL</v>
      </c>
      <c r="I38" s="144">
        <f>'IES Participantes 2025'!AD13</f>
        <v>2</v>
      </c>
      <c r="J38" s="146">
        <v>0</v>
      </c>
      <c r="K38" s="144">
        <v>3</v>
      </c>
      <c r="L38" s="147">
        <f>$B$3*K38*I38</f>
        <v>0</v>
      </c>
      <c r="M38" s="144">
        <v>2</v>
      </c>
      <c r="N38" s="148">
        <f t="shared" si="13"/>
        <v>1000</v>
      </c>
      <c r="O38" s="144" t="s">
        <v>304</v>
      </c>
      <c r="P38" s="200" t="s">
        <v>384</v>
      </c>
      <c r="Q38" s="179">
        <v>0</v>
      </c>
      <c r="R38" s="180" t="str">
        <f t="shared" si="8"/>
        <v>Abaixo do intervalo</v>
      </c>
      <c r="S38" s="154" t="b">
        <f t="shared" si="15"/>
        <v>0</v>
      </c>
      <c r="T38" s="148">
        <f t="shared" si="14"/>
        <v>0</v>
      </c>
      <c r="U38" s="134">
        <f>SUM(J38:J53)</f>
        <v>0</v>
      </c>
      <c r="V38" s="154">
        <f>SUM(L38:L53)</f>
        <v>0</v>
      </c>
      <c r="W38" s="154">
        <f>SUM(N38:N53)</f>
        <v>16500</v>
      </c>
      <c r="X38" s="154">
        <f>SUM(T38:T53)</f>
        <v>0</v>
      </c>
    </row>
    <row r="39" spans="5:24" x14ac:dyDescent="0.35">
      <c r="E39" s="124" t="s">
        <v>25</v>
      </c>
      <c r="F39" s="184" t="s">
        <v>368</v>
      </c>
      <c r="G39" s="194" t="s">
        <v>337</v>
      </c>
      <c r="H39" s="127" t="str">
        <f>'IES Participantes 2025'!Z14</f>
        <v>EUVG - Escola Universitária Vasco da Gama</v>
      </c>
      <c r="I39" s="127">
        <f>'IES Participantes 2025'!AD14</f>
        <v>1</v>
      </c>
      <c r="J39" s="149">
        <v>0</v>
      </c>
      <c r="K39" s="127">
        <v>3</v>
      </c>
      <c r="L39" s="20">
        <f t="shared" si="9"/>
        <v>0</v>
      </c>
      <c r="M39" s="127">
        <v>2</v>
      </c>
      <c r="N39" s="150">
        <f t="shared" si="13"/>
        <v>500</v>
      </c>
      <c r="O39" s="127" t="s">
        <v>256</v>
      </c>
      <c r="P39" s="131" t="s">
        <v>384</v>
      </c>
      <c r="Q39" s="138">
        <v>0</v>
      </c>
      <c r="R39" s="119" t="str">
        <f t="shared" si="8"/>
        <v>Abaixo do intervalo</v>
      </c>
      <c r="S39" s="134" t="b">
        <f t="shared" si="15"/>
        <v>0</v>
      </c>
      <c r="T39" s="150">
        <f t="shared" si="14"/>
        <v>0</v>
      </c>
      <c r="U39" s="127"/>
      <c r="V39" s="134"/>
      <c r="W39" s="127"/>
      <c r="X39" s="127"/>
    </row>
    <row r="40" spans="5:24" x14ac:dyDescent="0.35">
      <c r="E40" s="124" t="s">
        <v>25</v>
      </c>
      <c r="F40" s="184" t="s">
        <v>368</v>
      </c>
      <c r="G40" s="194" t="s">
        <v>337</v>
      </c>
      <c r="H40" s="127" t="str">
        <f>'IES Participantes 2025'!Z15</f>
        <v>Instituto Politécnico de Castelo Branco</v>
      </c>
      <c r="I40" s="127">
        <f>'IES Participantes 2025'!AD15</f>
        <v>2</v>
      </c>
      <c r="J40" s="149">
        <v>0</v>
      </c>
      <c r="K40" s="127">
        <v>3</v>
      </c>
      <c r="L40" s="20">
        <f t="shared" si="9"/>
        <v>0</v>
      </c>
      <c r="M40" s="127">
        <v>2</v>
      </c>
      <c r="N40" s="150">
        <f t="shared" si="13"/>
        <v>1000</v>
      </c>
      <c r="O40" s="127" t="s">
        <v>304</v>
      </c>
      <c r="P40" s="131" t="s">
        <v>384</v>
      </c>
      <c r="Q40" s="138">
        <v>0</v>
      </c>
      <c r="R40" s="119" t="str">
        <f t="shared" si="8"/>
        <v>Abaixo do intervalo</v>
      </c>
      <c r="S40" s="134" t="b">
        <f t="shared" si="15"/>
        <v>0</v>
      </c>
      <c r="T40" s="150">
        <f t="shared" si="14"/>
        <v>0</v>
      </c>
      <c r="U40" s="127"/>
      <c r="V40" s="134"/>
      <c r="W40" s="127"/>
      <c r="X40" s="127"/>
    </row>
    <row r="41" spans="5:24" x14ac:dyDescent="0.35">
      <c r="E41" s="124" t="s">
        <v>25</v>
      </c>
      <c r="F41" s="184" t="s">
        <v>368</v>
      </c>
      <c r="G41" s="194" t="s">
        <v>337</v>
      </c>
      <c r="H41" s="127" t="str">
        <f>'IES Participantes 2025'!Z16</f>
        <v>Instituto Politécnico de Coimbra</v>
      </c>
      <c r="I41" s="127">
        <f>'IES Participantes 2025'!AD16</f>
        <v>2</v>
      </c>
      <c r="J41" s="149">
        <v>0</v>
      </c>
      <c r="K41" s="127">
        <v>3</v>
      </c>
      <c r="L41" s="20">
        <f t="shared" si="9"/>
        <v>0</v>
      </c>
      <c r="M41" s="127">
        <v>2</v>
      </c>
      <c r="N41" s="150">
        <f t="shared" si="13"/>
        <v>1000</v>
      </c>
      <c r="O41" s="127" t="s">
        <v>256</v>
      </c>
      <c r="P41" s="131" t="s">
        <v>384</v>
      </c>
      <c r="Q41" s="138">
        <v>0</v>
      </c>
      <c r="R41" s="119" t="str">
        <f t="shared" si="8"/>
        <v>Abaixo do intervalo</v>
      </c>
      <c r="S41" s="134" t="b">
        <f t="shared" si="15"/>
        <v>0</v>
      </c>
      <c r="T41" s="150">
        <f t="shared" si="14"/>
        <v>0</v>
      </c>
      <c r="U41" s="127"/>
      <c r="V41" s="134"/>
      <c r="W41" s="127"/>
      <c r="X41" s="127"/>
    </row>
    <row r="42" spans="5:24" x14ac:dyDescent="0.35">
      <c r="E42" s="124" t="s">
        <v>25</v>
      </c>
      <c r="F42" s="184" t="s">
        <v>368</v>
      </c>
      <c r="G42" s="194" t="s">
        <v>337</v>
      </c>
      <c r="H42" s="127" t="str">
        <f>'IES Participantes 2025'!Z17</f>
        <v>Instituto Politécnico de Leiria</v>
      </c>
      <c r="I42" s="127">
        <f>'IES Participantes 2025'!AD17</f>
        <v>2</v>
      </c>
      <c r="J42" s="149">
        <v>0</v>
      </c>
      <c r="K42" s="127">
        <v>3</v>
      </c>
      <c r="L42" s="20">
        <f t="shared" si="9"/>
        <v>0</v>
      </c>
      <c r="M42" s="127">
        <v>2</v>
      </c>
      <c r="N42" s="150">
        <f t="shared" si="13"/>
        <v>1000</v>
      </c>
      <c r="O42" s="127" t="s">
        <v>256</v>
      </c>
      <c r="P42" s="131" t="s">
        <v>384</v>
      </c>
      <c r="Q42" s="138">
        <v>0</v>
      </c>
      <c r="R42" s="119" t="str">
        <f t="shared" si="8"/>
        <v>Abaixo do intervalo</v>
      </c>
      <c r="S42" s="134" t="b">
        <f t="shared" si="15"/>
        <v>0</v>
      </c>
      <c r="T42" s="150">
        <f t="shared" si="14"/>
        <v>0</v>
      </c>
      <c r="U42" s="127"/>
      <c r="V42" s="134"/>
      <c r="W42" s="127"/>
      <c r="X42" s="127"/>
    </row>
    <row r="43" spans="5:24" x14ac:dyDescent="0.35">
      <c r="E43" s="124" t="s">
        <v>25</v>
      </c>
      <c r="F43" s="184" t="s">
        <v>368</v>
      </c>
      <c r="G43" s="194" t="s">
        <v>337</v>
      </c>
      <c r="H43" s="127" t="str">
        <f>'IES Participantes 2025'!Z18</f>
        <v>Instituto Politécnico de Santarem</v>
      </c>
      <c r="I43" s="127">
        <f>'IES Participantes 2025'!AD18</f>
        <v>2</v>
      </c>
      <c r="J43" s="149">
        <v>0</v>
      </c>
      <c r="K43" s="127">
        <v>3</v>
      </c>
      <c r="L43" s="20">
        <f t="shared" si="9"/>
        <v>0</v>
      </c>
      <c r="M43" s="127">
        <v>2</v>
      </c>
      <c r="N43" s="150">
        <f t="shared" si="13"/>
        <v>1000</v>
      </c>
      <c r="O43" s="127" t="s">
        <v>256</v>
      </c>
      <c r="P43" s="131" t="s">
        <v>384</v>
      </c>
      <c r="Q43" s="138">
        <v>0</v>
      </c>
      <c r="R43" s="119" t="str">
        <f t="shared" si="8"/>
        <v>Abaixo do intervalo</v>
      </c>
      <c r="S43" s="134" t="b">
        <f t="shared" si="15"/>
        <v>0</v>
      </c>
      <c r="T43" s="150">
        <f t="shared" si="14"/>
        <v>0</v>
      </c>
      <c r="U43" s="127"/>
      <c r="V43" s="134"/>
      <c r="W43" s="127"/>
      <c r="X43" s="127"/>
    </row>
    <row r="44" spans="5:24" x14ac:dyDescent="0.35">
      <c r="E44" s="124" t="s">
        <v>25</v>
      </c>
      <c r="F44" s="184" t="s">
        <v>368</v>
      </c>
      <c r="G44" s="194" t="s">
        <v>337</v>
      </c>
      <c r="H44" s="127" t="str">
        <f>'IES Participantes 2025'!Z19</f>
        <v>Instituto Politécnico de Tomar</v>
      </c>
      <c r="I44" s="127">
        <f>'IES Participantes 2025'!AD19</f>
        <v>2</v>
      </c>
      <c r="J44" s="149">
        <v>0</v>
      </c>
      <c r="K44" s="127">
        <v>3</v>
      </c>
      <c r="L44" s="20">
        <f t="shared" si="9"/>
        <v>0</v>
      </c>
      <c r="M44" s="127">
        <v>2</v>
      </c>
      <c r="N44" s="150">
        <f t="shared" si="13"/>
        <v>1000</v>
      </c>
      <c r="O44" s="127" t="s">
        <v>256</v>
      </c>
      <c r="P44" s="131" t="s">
        <v>384</v>
      </c>
      <c r="Q44" s="138">
        <v>0</v>
      </c>
      <c r="R44" s="119" t="str">
        <f t="shared" si="8"/>
        <v>Abaixo do intervalo</v>
      </c>
      <c r="S44" s="134" t="b">
        <f t="shared" si="15"/>
        <v>0</v>
      </c>
      <c r="T44" s="150">
        <f t="shared" si="14"/>
        <v>0</v>
      </c>
      <c r="U44" s="127"/>
      <c r="V44" s="134"/>
      <c r="W44" s="127"/>
      <c r="X44" s="127"/>
    </row>
    <row r="45" spans="5:24" x14ac:dyDescent="0.35">
      <c r="E45" s="124" t="s">
        <v>25</v>
      </c>
      <c r="F45" s="184" t="s">
        <v>368</v>
      </c>
      <c r="G45" s="194" t="s">
        <v>337</v>
      </c>
      <c r="H45" s="127" t="str">
        <f>'IES Participantes 2025'!Z20</f>
        <v>Instituto Politécnico de Viana do Castelo</v>
      </c>
      <c r="I45" s="127">
        <f>'IES Participantes 2025'!AD20</f>
        <v>2</v>
      </c>
      <c r="J45" s="149">
        <v>0</v>
      </c>
      <c r="K45" s="127">
        <v>3</v>
      </c>
      <c r="L45" s="20">
        <f t="shared" si="9"/>
        <v>0</v>
      </c>
      <c r="M45" s="127">
        <v>2</v>
      </c>
      <c r="N45" s="150">
        <f t="shared" si="13"/>
        <v>1000</v>
      </c>
      <c r="O45" s="127" t="s">
        <v>304</v>
      </c>
      <c r="P45" s="131" t="s">
        <v>384</v>
      </c>
      <c r="Q45" s="138">
        <v>0</v>
      </c>
      <c r="R45" s="119" t="str">
        <f t="shared" si="8"/>
        <v>Abaixo do intervalo</v>
      </c>
      <c r="S45" s="134" t="b">
        <f t="shared" si="15"/>
        <v>0</v>
      </c>
      <c r="T45" s="150">
        <f t="shared" si="14"/>
        <v>0</v>
      </c>
      <c r="U45" s="127"/>
      <c r="V45" s="134"/>
      <c r="W45" s="127"/>
      <c r="X45" s="127"/>
    </row>
    <row r="46" spans="5:24" x14ac:dyDescent="0.35">
      <c r="E46" s="124" t="s">
        <v>25</v>
      </c>
      <c r="F46" s="184" t="s">
        <v>368</v>
      </c>
      <c r="G46" s="194" t="s">
        <v>337</v>
      </c>
      <c r="H46" s="268" t="str">
        <f>'IES Participantes 2025'!Z21</f>
        <v>Instituto Politécnico do Porto</v>
      </c>
      <c r="I46" s="127">
        <v>3</v>
      </c>
      <c r="J46" s="149">
        <v>0</v>
      </c>
      <c r="K46" s="127">
        <v>3</v>
      </c>
      <c r="L46" s="20">
        <f t="shared" si="9"/>
        <v>0</v>
      </c>
      <c r="M46" s="127">
        <v>2</v>
      </c>
      <c r="N46" s="150">
        <f t="shared" si="13"/>
        <v>1500</v>
      </c>
      <c r="O46" s="127" t="s">
        <v>304</v>
      </c>
      <c r="P46" s="131" t="s">
        <v>384</v>
      </c>
      <c r="Q46" s="138">
        <v>0</v>
      </c>
      <c r="R46" s="119" t="str">
        <f t="shared" si="8"/>
        <v>Abaixo do intervalo</v>
      </c>
      <c r="S46" s="134" t="b">
        <f t="shared" si="15"/>
        <v>0</v>
      </c>
      <c r="T46" s="150">
        <f t="shared" si="14"/>
        <v>0</v>
      </c>
      <c r="U46" s="127"/>
      <c r="V46" s="134"/>
      <c r="W46" s="127"/>
      <c r="X46" s="127"/>
    </row>
    <row r="47" spans="5:24" x14ac:dyDescent="0.35">
      <c r="E47" s="124" t="s">
        <v>25</v>
      </c>
      <c r="F47" s="184" t="s">
        <v>368</v>
      </c>
      <c r="G47" s="194" t="s">
        <v>337</v>
      </c>
      <c r="H47" s="127" t="str">
        <f>'IES Participantes 2025'!Z22</f>
        <v>Politécnico do Cávado e do Ave</v>
      </c>
      <c r="I47" s="127">
        <f>'IES Participantes 2025'!AD22</f>
        <v>2</v>
      </c>
      <c r="J47" s="149">
        <v>0</v>
      </c>
      <c r="K47" s="127">
        <v>3</v>
      </c>
      <c r="L47" s="20">
        <f t="shared" si="9"/>
        <v>0</v>
      </c>
      <c r="M47" s="127">
        <v>2</v>
      </c>
      <c r="N47" s="150">
        <f t="shared" si="13"/>
        <v>1000</v>
      </c>
      <c r="O47" s="127" t="s">
        <v>304</v>
      </c>
      <c r="P47" s="131" t="s">
        <v>384</v>
      </c>
      <c r="Q47" s="138">
        <v>0</v>
      </c>
      <c r="R47" s="119" t="str">
        <f t="shared" si="8"/>
        <v>Abaixo do intervalo</v>
      </c>
      <c r="S47" s="134" t="b">
        <f t="shared" si="15"/>
        <v>0</v>
      </c>
      <c r="T47" s="150">
        <f t="shared" si="14"/>
        <v>0</v>
      </c>
      <c r="U47" s="127"/>
      <c r="V47" s="134"/>
      <c r="W47" s="127"/>
      <c r="X47" s="127"/>
    </row>
    <row r="48" spans="5:24" x14ac:dyDescent="0.35">
      <c r="E48" s="124" t="s">
        <v>25</v>
      </c>
      <c r="F48" s="184" t="s">
        <v>368</v>
      </c>
      <c r="G48" s="194" t="s">
        <v>337</v>
      </c>
      <c r="H48" s="127" t="str">
        <f>'IES Participantes 2025'!Z23</f>
        <v>Polytechnic University of Beja</v>
      </c>
      <c r="I48" s="127">
        <f>'IES Participantes 2025'!AD23</f>
        <v>2</v>
      </c>
      <c r="J48" s="149">
        <v>0</v>
      </c>
      <c r="K48" s="127">
        <v>3</v>
      </c>
      <c r="L48" s="20">
        <f t="shared" si="9"/>
        <v>0</v>
      </c>
      <c r="M48" s="127">
        <v>2</v>
      </c>
      <c r="N48" s="150">
        <f t="shared" si="13"/>
        <v>1000</v>
      </c>
      <c r="O48" s="127" t="s">
        <v>256</v>
      </c>
      <c r="P48" s="131" t="s">
        <v>384</v>
      </c>
      <c r="Q48" s="138">
        <v>0</v>
      </c>
      <c r="R48" s="119" t="str">
        <f t="shared" si="8"/>
        <v>Abaixo do intervalo</v>
      </c>
      <c r="S48" s="134" t="b">
        <f t="shared" si="15"/>
        <v>0</v>
      </c>
      <c r="T48" s="150">
        <f t="shared" si="14"/>
        <v>0</v>
      </c>
      <c r="U48" s="127"/>
      <c r="V48" s="134"/>
      <c r="W48" s="127"/>
      <c r="X48" s="127"/>
    </row>
    <row r="49" spans="5:24" x14ac:dyDescent="0.35">
      <c r="E49" s="124" t="s">
        <v>25</v>
      </c>
      <c r="F49" s="184" t="s">
        <v>368</v>
      </c>
      <c r="G49" s="194" t="s">
        <v>337</v>
      </c>
      <c r="H49" s="127" t="str">
        <f>'IES Participantes 2025'!Z24</f>
        <v>Santa Maria Health School</v>
      </c>
      <c r="I49" s="127">
        <f>'IES Participantes 2025'!AD24</f>
        <v>1</v>
      </c>
      <c r="J49" s="149">
        <v>0</v>
      </c>
      <c r="K49" s="127">
        <v>3</v>
      </c>
      <c r="L49" s="20">
        <f t="shared" si="9"/>
        <v>0</v>
      </c>
      <c r="M49" s="127">
        <v>2</v>
      </c>
      <c r="N49" s="150">
        <f t="shared" si="13"/>
        <v>500</v>
      </c>
      <c r="O49" s="127" t="s">
        <v>256</v>
      </c>
      <c r="P49" s="131" t="s">
        <v>384</v>
      </c>
      <c r="Q49" s="138">
        <v>0</v>
      </c>
      <c r="R49" s="119" t="str">
        <f t="shared" si="8"/>
        <v>Abaixo do intervalo</v>
      </c>
      <c r="S49" s="134" t="b">
        <f t="shared" si="15"/>
        <v>0</v>
      </c>
      <c r="T49" s="150">
        <f t="shared" si="14"/>
        <v>0</v>
      </c>
      <c r="U49" s="127"/>
      <c r="V49" s="134"/>
      <c r="W49" s="127"/>
      <c r="X49" s="127"/>
    </row>
    <row r="50" spans="5:24" x14ac:dyDescent="0.35">
      <c r="E50" s="124" t="s">
        <v>25</v>
      </c>
      <c r="F50" s="184" t="s">
        <v>368</v>
      </c>
      <c r="G50" s="194" t="s">
        <v>337</v>
      </c>
      <c r="H50" s="127" t="str">
        <f>'IES Participantes 2025'!Z25</f>
        <v>Universidade Católica Portuguesa</v>
      </c>
      <c r="I50" s="127">
        <f>'IES Participantes 2025'!AD25</f>
        <v>2</v>
      </c>
      <c r="J50" s="149">
        <v>0</v>
      </c>
      <c r="K50" s="127">
        <v>3</v>
      </c>
      <c r="L50" s="20">
        <f t="shared" si="9"/>
        <v>0</v>
      </c>
      <c r="M50" s="127">
        <v>2</v>
      </c>
      <c r="N50" s="150">
        <f t="shared" si="13"/>
        <v>1000</v>
      </c>
      <c r="O50" s="127" t="s">
        <v>304</v>
      </c>
      <c r="P50" s="131" t="s">
        <v>384</v>
      </c>
      <c r="Q50" s="138">
        <v>0</v>
      </c>
      <c r="R50" s="119" t="str">
        <f t="shared" si="8"/>
        <v>Abaixo do intervalo</v>
      </c>
      <c r="S50" s="134" t="b">
        <f t="shared" si="15"/>
        <v>0</v>
      </c>
      <c r="T50" s="150">
        <f t="shared" si="14"/>
        <v>0</v>
      </c>
      <c r="U50" s="127"/>
      <c r="V50" s="134"/>
      <c r="W50" s="127"/>
      <c r="X50" s="127"/>
    </row>
    <row r="51" spans="5:24" x14ac:dyDescent="0.35">
      <c r="E51" s="124" t="s">
        <v>25</v>
      </c>
      <c r="F51" s="184" t="s">
        <v>368</v>
      </c>
      <c r="G51" s="194" t="s">
        <v>337</v>
      </c>
      <c r="H51" s="127" t="str">
        <f>'IES Participantes 2025'!Z26</f>
        <v>Universidade da Beira Interior</v>
      </c>
      <c r="I51" s="127">
        <f>'IES Participantes 2025'!AD26</f>
        <v>2</v>
      </c>
      <c r="J51" s="149">
        <v>0</v>
      </c>
      <c r="K51" s="127">
        <v>3</v>
      </c>
      <c r="L51" s="20">
        <f t="shared" si="9"/>
        <v>0</v>
      </c>
      <c r="M51" s="127">
        <v>2</v>
      </c>
      <c r="N51" s="150">
        <f t="shared" si="13"/>
        <v>1000</v>
      </c>
      <c r="O51" s="127" t="s">
        <v>304</v>
      </c>
      <c r="P51" s="131" t="s">
        <v>384</v>
      </c>
      <c r="Q51" s="138">
        <v>0</v>
      </c>
      <c r="R51" s="119" t="str">
        <f t="shared" si="8"/>
        <v>Abaixo do intervalo</v>
      </c>
      <c r="S51" s="134" t="b">
        <f t="shared" si="15"/>
        <v>0</v>
      </c>
      <c r="T51" s="150">
        <f t="shared" si="14"/>
        <v>0</v>
      </c>
      <c r="U51" s="127"/>
      <c r="V51" s="134"/>
      <c r="W51" s="127"/>
      <c r="X51" s="127"/>
    </row>
    <row r="52" spans="5:24" x14ac:dyDescent="0.35">
      <c r="E52" s="124" t="s">
        <v>25</v>
      </c>
      <c r="F52" s="184" t="s">
        <v>368</v>
      </c>
      <c r="G52" s="194" t="s">
        <v>337</v>
      </c>
      <c r="H52" s="127" t="str">
        <f>'IES Participantes 2025'!Z27</f>
        <v>Universidade de Aveiro</v>
      </c>
      <c r="I52" s="127">
        <f>'IES Participantes 2025'!AD27</f>
        <v>3</v>
      </c>
      <c r="J52" s="149">
        <v>0</v>
      </c>
      <c r="K52" s="127">
        <v>3</v>
      </c>
      <c r="L52" s="20">
        <f t="shared" si="9"/>
        <v>0</v>
      </c>
      <c r="M52" s="127">
        <v>2</v>
      </c>
      <c r="N52" s="150">
        <f t="shared" si="13"/>
        <v>1500</v>
      </c>
      <c r="O52" s="127" t="s">
        <v>304</v>
      </c>
      <c r="P52" s="131" t="s">
        <v>384</v>
      </c>
      <c r="Q52" s="138">
        <v>0</v>
      </c>
      <c r="R52" s="119" t="str">
        <f t="shared" si="8"/>
        <v>Abaixo do intervalo</v>
      </c>
      <c r="S52" s="134" t="b">
        <f t="shared" si="15"/>
        <v>0</v>
      </c>
      <c r="T52" s="150">
        <f t="shared" si="14"/>
        <v>0</v>
      </c>
      <c r="U52" s="127"/>
      <c r="V52" s="134"/>
      <c r="W52" s="127"/>
      <c r="X52" s="127"/>
    </row>
    <row r="53" spans="5:24" x14ac:dyDescent="0.35">
      <c r="E53" s="125" t="s">
        <v>25</v>
      </c>
      <c r="F53" s="187" t="s">
        <v>368</v>
      </c>
      <c r="G53" s="195" t="s">
        <v>337</v>
      </c>
      <c r="H53" s="128" t="str">
        <f>'IES Participantes 2025'!Z28</f>
        <v xml:space="preserve">Universidade de Coimbra </v>
      </c>
      <c r="I53" s="128">
        <f>'IES Participantes 2025'!AD28</f>
        <v>3</v>
      </c>
      <c r="J53" s="151">
        <v>0</v>
      </c>
      <c r="K53" s="128">
        <v>3</v>
      </c>
      <c r="L53" s="120">
        <f t="shared" si="9"/>
        <v>0</v>
      </c>
      <c r="M53" s="128">
        <v>2</v>
      </c>
      <c r="N53" s="152">
        <f t="shared" si="13"/>
        <v>1500</v>
      </c>
      <c r="O53" s="128" t="s">
        <v>256</v>
      </c>
      <c r="P53" s="123" t="s">
        <v>384</v>
      </c>
      <c r="Q53" s="139">
        <v>0</v>
      </c>
      <c r="R53" s="133" t="str">
        <f t="shared" si="8"/>
        <v>Abaixo do intervalo</v>
      </c>
      <c r="S53" s="135" t="b">
        <f t="shared" si="15"/>
        <v>0</v>
      </c>
      <c r="T53" s="152">
        <f t="shared" si="14"/>
        <v>0</v>
      </c>
      <c r="U53" s="128"/>
      <c r="V53" s="135"/>
      <c r="W53" s="128"/>
      <c r="X53" s="128"/>
    </row>
    <row r="54" spans="5:24" x14ac:dyDescent="0.35">
      <c r="E54" s="161" t="s">
        <v>313</v>
      </c>
      <c r="F54" s="185" t="s">
        <v>369</v>
      </c>
      <c r="G54" s="167" t="s">
        <v>330</v>
      </c>
      <c r="H54" s="164" t="s">
        <v>87</v>
      </c>
      <c r="I54" s="164">
        <f>'IES Participantes 2025'!$AJ$11</f>
        <v>1</v>
      </c>
      <c r="J54" s="170">
        <v>0</v>
      </c>
      <c r="K54" s="172">
        <v>15</v>
      </c>
      <c r="L54" s="164">
        <f t="shared" si="9"/>
        <v>0</v>
      </c>
      <c r="M54" s="172">
        <v>14</v>
      </c>
      <c r="N54" s="170">
        <f t="shared" si="13"/>
        <v>3500</v>
      </c>
      <c r="O54" s="164" t="s">
        <v>304</v>
      </c>
      <c r="P54" s="164" t="s">
        <v>385</v>
      </c>
      <c r="Q54" s="166">
        <v>8216.8799999999992</v>
      </c>
      <c r="R54" s="164" t="str">
        <f t="shared" si="8"/>
        <v>8000 - Max</v>
      </c>
      <c r="S54" s="170" t="str">
        <f t="shared" si="15"/>
        <v>1735</v>
      </c>
      <c r="T54" s="163">
        <f t="shared" si="14"/>
        <v>1735</v>
      </c>
      <c r="U54" s="134">
        <f>SUM(J54:J130)</f>
        <v>0</v>
      </c>
      <c r="V54" s="170">
        <f>SUM(L54:L130)</f>
        <v>0</v>
      </c>
      <c r="W54" s="170">
        <f>SUM(N54:N130)</f>
        <v>84000</v>
      </c>
      <c r="X54" s="196">
        <f>SUM(T54:T130)</f>
        <v>69080</v>
      </c>
    </row>
    <row r="55" spans="5:24" x14ac:dyDescent="0.35">
      <c r="E55" s="124" t="s">
        <v>313</v>
      </c>
      <c r="F55" s="184" t="s">
        <v>369</v>
      </c>
      <c r="G55" s="168" t="s">
        <v>330</v>
      </c>
      <c r="H55" s="127" t="s">
        <v>87</v>
      </c>
      <c r="I55" s="127">
        <f>'IES Participantes 2025'!$AJ$11</f>
        <v>1</v>
      </c>
      <c r="J55" s="134"/>
      <c r="K55" s="131"/>
      <c r="L55" s="127"/>
      <c r="M55" s="131"/>
      <c r="N55" s="134"/>
      <c r="O55" s="127" t="s">
        <v>385</v>
      </c>
      <c r="P55" s="127" t="s">
        <v>326</v>
      </c>
      <c r="Q55" s="132">
        <v>357.01</v>
      </c>
      <c r="R55" s="127" t="str">
        <f t="shared" si="8"/>
        <v>100 - 499</v>
      </c>
      <c r="S55" s="134" t="str">
        <f t="shared" si="15"/>
        <v>211</v>
      </c>
      <c r="T55" s="20">
        <f t="shared" si="14"/>
        <v>211</v>
      </c>
      <c r="U55" s="127"/>
      <c r="V55" s="134"/>
      <c r="W55" s="127"/>
      <c r="X55" s="119"/>
    </row>
    <row r="56" spans="5:24" x14ac:dyDescent="0.35">
      <c r="E56" s="124" t="s">
        <v>313</v>
      </c>
      <c r="F56" s="184" t="s">
        <v>369</v>
      </c>
      <c r="G56" s="168" t="s">
        <v>330</v>
      </c>
      <c r="H56" s="127" t="s">
        <v>87</v>
      </c>
      <c r="I56" s="127">
        <f>'IES Participantes 2025'!$AJ$11</f>
        <v>1</v>
      </c>
      <c r="J56" s="134"/>
      <c r="K56" s="131"/>
      <c r="L56" s="127"/>
      <c r="M56" s="131"/>
      <c r="N56" s="134"/>
      <c r="O56" s="127" t="s">
        <v>326</v>
      </c>
      <c r="P56" s="127" t="s">
        <v>303</v>
      </c>
      <c r="Q56" s="132">
        <v>930.75</v>
      </c>
      <c r="R56" s="127" t="str">
        <f t="shared" si="8"/>
        <v>500 - 1999</v>
      </c>
      <c r="S56" s="134" t="str">
        <f t="shared" si="15"/>
        <v>309</v>
      </c>
      <c r="T56" s="20">
        <f t="shared" si="14"/>
        <v>309</v>
      </c>
      <c r="U56" s="127"/>
      <c r="V56" s="134"/>
      <c r="W56" s="127"/>
      <c r="X56" s="119"/>
    </row>
    <row r="57" spans="5:24" x14ac:dyDescent="0.35">
      <c r="E57" s="124" t="s">
        <v>313</v>
      </c>
      <c r="F57" s="184" t="s">
        <v>369</v>
      </c>
      <c r="G57" s="168" t="s">
        <v>330</v>
      </c>
      <c r="H57" s="127" t="s">
        <v>87</v>
      </c>
      <c r="I57" s="127">
        <f>'IES Participantes 2025'!$AJ$11</f>
        <v>1</v>
      </c>
      <c r="J57" s="134"/>
      <c r="K57" s="131"/>
      <c r="L57" s="127"/>
      <c r="M57" s="131"/>
      <c r="N57" s="134"/>
      <c r="O57" s="127" t="s">
        <v>303</v>
      </c>
      <c r="P57" s="127" t="s">
        <v>327</v>
      </c>
      <c r="Q57" s="132">
        <v>1059.53</v>
      </c>
      <c r="R57" s="127" t="str">
        <f t="shared" si="8"/>
        <v>500 - 1999</v>
      </c>
      <c r="S57" s="134" t="str">
        <f t="shared" si="15"/>
        <v>309</v>
      </c>
      <c r="T57" s="20">
        <f t="shared" si="14"/>
        <v>309</v>
      </c>
      <c r="U57" s="127"/>
      <c r="V57" s="134"/>
      <c r="W57" s="127"/>
      <c r="X57" s="119"/>
    </row>
    <row r="58" spans="5:24" x14ac:dyDescent="0.35">
      <c r="E58" s="124" t="s">
        <v>313</v>
      </c>
      <c r="F58" s="184" t="s">
        <v>369</v>
      </c>
      <c r="G58" s="168" t="s">
        <v>330</v>
      </c>
      <c r="H58" s="127" t="s">
        <v>87</v>
      </c>
      <c r="I58" s="127">
        <f>'IES Participantes 2025'!$AJ$11</f>
        <v>1</v>
      </c>
      <c r="J58" s="134"/>
      <c r="K58" s="131"/>
      <c r="L58" s="127"/>
      <c r="M58" s="131"/>
      <c r="N58" s="134"/>
      <c r="O58" s="127" t="s">
        <v>327</v>
      </c>
      <c r="P58" s="127" t="s">
        <v>328</v>
      </c>
      <c r="Q58" s="132">
        <v>673.97</v>
      </c>
      <c r="R58" s="127" t="str">
        <f t="shared" ref="R58:R121" si="16">IF(OR(Q58="",Q58&lt;10),"Abaixo do intervalo",IF(Q58&lt;=99,"10 - 99",IF(Q58&lt;=499,"100 - 499",IF(Q58&lt;=1999,"500 - 1999",IF(Q58&lt;=2999,"2000 - 2999",IF(Q58&lt;=3999,"3000 - 3999",IF(Q58&lt;=7999,"4000 - 7999","8000 - Max")))))))</f>
        <v>500 - 1999</v>
      </c>
      <c r="S58" s="134" t="str">
        <f t="shared" si="15"/>
        <v>309</v>
      </c>
      <c r="T58" s="20">
        <f t="shared" si="14"/>
        <v>309</v>
      </c>
      <c r="U58" s="127"/>
      <c r="V58" s="134"/>
      <c r="W58" s="127"/>
      <c r="X58" s="119"/>
    </row>
    <row r="59" spans="5:24" x14ac:dyDescent="0.35">
      <c r="E59" s="124" t="s">
        <v>313</v>
      </c>
      <c r="F59" s="184" t="s">
        <v>369</v>
      </c>
      <c r="G59" s="168" t="s">
        <v>330</v>
      </c>
      <c r="H59" s="127" t="s">
        <v>87</v>
      </c>
      <c r="I59" s="127">
        <f>'IES Participantes 2025'!$AJ$11</f>
        <v>1</v>
      </c>
      <c r="J59" s="134"/>
      <c r="K59" s="131"/>
      <c r="L59" s="127"/>
      <c r="M59" s="131"/>
      <c r="N59" s="134"/>
      <c r="O59" s="127" t="s">
        <v>328</v>
      </c>
      <c r="P59" s="127" t="s">
        <v>329</v>
      </c>
      <c r="Q59" s="132">
        <v>199.82</v>
      </c>
      <c r="R59" s="127" t="str">
        <f t="shared" si="16"/>
        <v>100 - 499</v>
      </c>
      <c r="S59" s="134" t="str">
        <f t="shared" si="15"/>
        <v>211</v>
      </c>
      <c r="T59" s="20">
        <f t="shared" si="14"/>
        <v>211</v>
      </c>
      <c r="U59" s="127"/>
      <c r="V59" s="134"/>
      <c r="W59" s="127"/>
      <c r="X59" s="119"/>
    </row>
    <row r="60" spans="5:24" x14ac:dyDescent="0.35">
      <c r="E60" s="162" t="s">
        <v>313</v>
      </c>
      <c r="F60" s="186" t="s">
        <v>450</v>
      </c>
      <c r="G60" s="169" t="s">
        <v>455</v>
      </c>
      <c r="H60" s="155" t="s">
        <v>104</v>
      </c>
      <c r="I60" s="155">
        <f>'IES Participantes 2025'!$AJ$12</f>
        <v>2</v>
      </c>
      <c r="J60" s="171">
        <v>0</v>
      </c>
      <c r="K60" s="173">
        <v>15</v>
      </c>
      <c r="L60" s="155">
        <f t="shared" ref="L60:L88" si="17">$B$3*K60*I60</f>
        <v>0</v>
      </c>
      <c r="M60" s="173">
        <v>13</v>
      </c>
      <c r="N60" s="171">
        <f t="shared" ref="N60:N88" si="18">$B$4*M60*I60</f>
        <v>6500</v>
      </c>
      <c r="O60" s="155" t="s">
        <v>304</v>
      </c>
      <c r="P60" s="155" t="s">
        <v>326</v>
      </c>
      <c r="Q60" s="166">
        <v>7989.89</v>
      </c>
      <c r="R60" s="155" t="str">
        <f t="shared" si="16"/>
        <v>4000 - 7999</v>
      </c>
      <c r="S60" s="171" t="str">
        <f t="shared" si="15"/>
        <v>1188</v>
      </c>
      <c r="T60" s="156">
        <f t="shared" si="14"/>
        <v>2376</v>
      </c>
      <c r="U60" s="155"/>
      <c r="V60" s="171"/>
      <c r="W60" s="155"/>
      <c r="X60" s="160"/>
    </row>
    <row r="61" spans="5:24" x14ac:dyDescent="0.35">
      <c r="E61" s="124" t="s">
        <v>313</v>
      </c>
      <c r="F61" s="184" t="s">
        <v>450</v>
      </c>
      <c r="G61" s="168" t="s">
        <v>455</v>
      </c>
      <c r="H61" s="127" t="s">
        <v>104</v>
      </c>
      <c r="I61" s="127">
        <f>'IES Participantes 2025'!$AJ$12</f>
        <v>2</v>
      </c>
      <c r="J61" s="134"/>
      <c r="K61" s="131"/>
      <c r="L61" s="127"/>
      <c r="M61" s="131"/>
      <c r="N61" s="134"/>
      <c r="O61" s="127" t="s">
        <v>326</v>
      </c>
      <c r="P61" s="127" t="s">
        <v>303</v>
      </c>
      <c r="Q61" s="132">
        <v>930.75</v>
      </c>
      <c r="R61" s="127" t="str">
        <f t="shared" si="16"/>
        <v>500 - 1999</v>
      </c>
      <c r="S61" s="134" t="str">
        <f t="shared" si="15"/>
        <v>309</v>
      </c>
      <c r="T61" s="20">
        <f t="shared" si="14"/>
        <v>618</v>
      </c>
      <c r="U61" s="127"/>
      <c r="V61" s="134"/>
      <c r="W61" s="127"/>
      <c r="X61" s="119"/>
    </row>
    <row r="62" spans="5:24" x14ac:dyDescent="0.35">
      <c r="E62" s="124" t="s">
        <v>313</v>
      </c>
      <c r="F62" s="184" t="s">
        <v>450</v>
      </c>
      <c r="G62" s="168" t="s">
        <v>455</v>
      </c>
      <c r="H62" s="127" t="s">
        <v>104</v>
      </c>
      <c r="I62" s="127">
        <f>'IES Participantes 2025'!$AJ$12</f>
        <v>2</v>
      </c>
      <c r="J62" s="134"/>
      <c r="K62" s="131"/>
      <c r="L62" s="127"/>
      <c r="M62" s="131"/>
      <c r="N62" s="134"/>
      <c r="O62" s="127" t="s">
        <v>303</v>
      </c>
      <c r="P62" s="127" t="s">
        <v>327</v>
      </c>
      <c r="Q62" s="132">
        <v>1059.53</v>
      </c>
      <c r="R62" s="127" t="str">
        <f t="shared" si="16"/>
        <v>500 - 1999</v>
      </c>
      <c r="S62" s="134" t="str">
        <f t="shared" si="15"/>
        <v>309</v>
      </c>
      <c r="T62" s="20">
        <f t="shared" si="14"/>
        <v>618</v>
      </c>
      <c r="U62" s="127"/>
      <c r="V62" s="134"/>
      <c r="W62" s="127"/>
      <c r="X62" s="119"/>
    </row>
    <row r="63" spans="5:24" x14ac:dyDescent="0.35">
      <c r="E63" s="124" t="s">
        <v>313</v>
      </c>
      <c r="F63" s="184" t="s">
        <v>450</v>
      </c>
      <c r="G63" s="168" t="s">
        <v>455</v>
      </c>
      <c r="H63" s="127" t="s">
        <v>104</v>
      </c>
      <c r="I63" s="127">
        <f>'IES Participantes 2025'!$AJ$12</f>
        <v>2</v>
      </c>
      <c r="J63" s="134"/>
      <c r="K63" s="131"/>
      <c r="L63" s="127"/>
      <c r="M63" s="131"/>
      <c r="N63" s="134"/>
      <c r="O63" s="127" t="s">
        <v>327</v>
      </c>
      <c r="P63" s="127" t="s">
        <v>328</v>
      </c>
      <c r="Q63" s="132">
        <v>673.97</v>
      </c>
      <c r="R63" s="127" t="str">
        <f t="shared" si="16"/>
        <v>500 - 1999</v>
      </c>
      <c r="S63" s="134" t="str">
        <f t="shared" si="15"/>
        <v>309</v>
      </c>
      <c r="T63" s="20">
        <f t="shared" si="14"/>
        <v>618</v>
      </c>
      <c r="U63" s="127"/>
      <c r="V63" s="134"/>
      <c r="W63" s="127"/>
      <c r="X63" s="119"/>
    </row>
    <row r="64" spans="5:24" x14ac:dyDescent="0.35">
      <c r="E64" s="162" t="s">
        <v>313</v>
      </c>
      <c r="F64" s="186" t="s">
        <v>369</v>
      </c>
      <c r="G64" s="169" t="s">
        <v>330</v>
      </c>
      <c r="H64" s="155" t="s">
        <v>106</v>
      </c>
      <c r="I64" s="155">
        <f>'IES Participantes 2025'!$AJ$13</f>
        <v>2</v>
      </c>
      <c r="J64" s="171">
        <v>0</v>
      </c>
      <c r="K64" s="173">
        <v>15</v>
      </c>
      <c r="L64" s="155">
        <f t="shared" si="17"/>
        <v>0</v>
      </c>
      <c r="M64" s="173">
        <v>14</v>
      </c>
      <c r="N64" s="171">
        <f t="shared" si="18"/>
        <v>7000</v>
      </c>
      <c r="O64" s="155" t="s">
        <v>256</v>
      </c>
      <c r="P64" s="155" t="s">
        <v>385</v>
      </c>
      <c r="Q64" s="166">
        <v>7947.88</v>
      </c>
      <c r="R64" s="155" t="str">
        <f t="shared" si="16"/>
        <v>4000 - 7999</v>
      </c>
      <c r="S64" s="171" t="str">
        <f t="shared" si="15"/>
        <v>1188</v>
      </c>
      <c r="T64" s="156">
        <f t="shared" si="14"/>
        <v>2376</v>
      </c>
      <c r="U64" s="155"/>
      <c r="V64" s="171"/>
      <c r="W64" s="155"/>
      <c r="X64" s="160"/>
    </row>
    <row r="65" spans="5:24" x14ac:dyDescent="0.35">
      <c r="E65" s="124" t="s">
        <v>313</v>
      </c>
      <c r="F65" s="184" t="s">
        <v>369</v>
      </c>
      <c r="G65" s="168" t="s">
        <v>330</v>
      </c>
      <c r="H65" s="127" t="s">
        <v>106</v>
      </c>
      <c r="I65" s="127">
        <f>'IES Participantes 2025'!$AJ$13</f>
        <v>2</v>
      </c>
      <c r="J65" s="134"/>
      <c r="K65" s="131"/>
      <c r="L65" s="127"/>
      <c r="M65" s="131"/>
      <c r="N65" s="134"/>
      <c r="O65" s="127" t="s">
        <v>385</v>
      </c>
      <c r="P65" s="127" t="s">
        <v>326</v>
      </c>
      <c r="Q65" s="132">
        <v>357.01</v>
      </c>
      <c r="R65" s="127" t="str">
        <f t="shared" si="16"/>
        <v>100 - 499</v>
      </c>
      <c r="S65" s="134" t="str">
        <f t="shared" si="15"/>
        <v>211</v>
      </c>
      <c r="T65" s="20">
        <f t="shared" si="14"/>
        <v>422</v>
      </c>
      <c r="U65" s="127"/>
      <c r="V65" s="134"/>
      <c r="W65" s="127"/>
      <c r="X65" s="119"/>
    </row>
    <row r="66" spans="5:24" x14ac:dyDescent="0.35">
      <c r="E66" s="124" t="s">
        <v>313</v>
      </c>
      <c r="F66" s="184" t="s">
        <v>369</v>
      </c>
      <c r="G66" s="168" t="s">
        <v>330</v>
      </c>
      <c r="H66" s="127" t="s">
        <v>106</v>
      </c>
      <c r="I66" s="127">
        <f>'IES Participantes 2025'!$AJ$13</f>
        <v>2</v>
      </c>
      <c r="J66" s="134"/>
      <c r="K66" s="131"/>
      <c r="L66" s="127"/>
      <c r="M66" s="131"/>
      <c r="N66" s="134"/>
      <c r="O66" s="127" t="s">
        <v>326</v>
      </c>
      <c r="P66" s="127" t="s">
        <v>303</v>
      </c>
      <c r="Q66" s="132">
        <v>930.75</v>
      </c>
      <c r="R66" s="127" t="str">
        <f t="shared" si="16"/>
        <v>500 - 1999</v>
      </c>
      <c r="S66" s="134" t="str">
        <f t="shared" ref="S66:S97" si="19">IF(R66="10 - 99","28",IF(R66="100 - 499","211",IF(R66="500 - 1999","309",IF(R66="2000 - 2999","395",IF(R66="3000 - 3999","580",IF(R66="4000 - 7999","1188",IF(R66="8000 - Max","1735",IF(R66=0,"0"))))))))</f>
        <v>309</v>
      </c>
      <c r="T66" s="20">
        <f t="shared" si="14"/>
        <v>618</v>
      </c>
      <c r="U66" s="127"/>
      <c r="V66" s="134"/>
      <c r="W66" s="127"/>
      <c r="X66" s="119"/>
    </row>
    <row r="67" spans="5:24" x14ac:dyDescent="0.35">
      <c r="E67" s="124" t="s">
        <v>313</v>
      </c>
      <c r="F67" s="184" t="s">
        <v>369</v>
      </c>
      <c r="G67" s="168" t="s">
        <v>330</v>
      </c>
      <c r="H67" s="127" t="s">
        <v>106</v>
      </c>
      <c r="I67" s="127">
        <f>'IES Participantes 2025'!$AJ$13</f>
        <v>2</v>
      </c>
      <c r="J67" s="134"/>
      <c r="K67" s="131"/>
      <c r="L67" s="127"/>
      <c r="M67" s="131"/>
      <c r="N67" s="134"/>
      <c r="O67" s="127" t="s">
        <v>303</v>
      </c>
      <c r="P67" s="127" t="s">
        <v>327</v>
      </c>
      <c r="Q67" s="132">
        <v>1059.53</v>
      </c>
      <c r="R67" s="127" t="str">
        <f t="shared" si="16"/>
        <v>500 - 1999</v>
      </c>
      <c r="S67" s="134" t="str">
        <f t="shared" si="19"/>
        <v>309</v>
      </c>
      <c r="T67" s="20">
        <f t="shared" si="14"/>
        <v>618</v>
      </c>
      <c r="U67" s="127"/>
      <c r="V67" s="134"/>
      <c r="W67" s="127"/>
      <c r="X67" s="119"/>
    </row>
    <row r="68" spans="5:24" x14ac:dyDescent="0.35">
      <c r="E68" s="124" t="s">
        <v>313</v>
      </c>
      <c r="F68" s="184" t="s">
        <v>369</v>
      </c>
      <c r="G68" s="168" t="s">
        <v>330</v>
      </c>
      <c r="H68" s="127" t="s">
        <v>106</v>
      </c>
      <c r="I68" s="127">
        <f>'IES Participantes 2025'!$AJ$13</f>
        <v>2</v>
      </c>
      <c r="J68" s="134"/>
      <c r="K68" s="131"/>
      <c r="L68" s="127"/>
      <c r="M68" s="131"/>
      <c r="N68" s="134"/>
      <c r="O68" s="127" t="s">
        <v>327</v>
      </c>
      <c r="P68" s="127" t="s">
        <v>328</v>
      </c>
      <c r="Q68" s="132">
        <v>673.97</v>
      </c>
      <c r="R68" s="127" t="str">
        <f t="shared" si="16"/>
        <v>500 - 1999</v>
      </c>
      <c r="S68" s="134" t="str">
        <f t="shared" si="19"/>
        <v>309</v>
      </c>
      <c r="T68" s="20">
        <f t="shared" si="14"/>
        <v>618</v>
      </c>
      <c r="U68" s="127"/>
      <c r="V68" s="134"/>
      <c r="W68" s="127"/>
      <c r="X68" s="119"/>
    </row>
    <row r="69" spans="5:24" x14ac:dyDescent="0.35">
      <c r="E69" s="124" t="s">
        <v>313</v>
      </c>
      <c r="F69" s="184" t="s">
        <v>369</v>
      </c>
      <c r="G69" s="168" t="s">
        <v>330</v>
      </c>
      <c r="H69" s="127" t="s">
        <v>106</v>
      </c>
      <c r="I69" s="127">
        <f>'IES Participantes 2025'!$AJ$13</f>
        <v>2</v>
      </c>
      <c r="J69" s="134"/>
      <c r="K69" s="131"/>
      <c r="L69" s="127"/>
      <c r="M69" s="131"/>
      <c r="N69" s="134"/>
      <c r="O69" s="127" t="s">
        <v>328</v>
      </c>
      <c r="P69" s="127" t="s">
        <v>329</v>
      </c>
      <c r="Q69" s="132">
        <v>199.82</v>
      </c>
      <c r="R69" s="127" t="str">
        <f t="shared" si="16"/>
        <v>100 - 499</v>
      </c>
      <c r="S69" s="134" t="str">
        <f t="shared" si="19"/>
        <v>211</v>
      </c>
      <c r="T69" s="20">
        <f t="shared" si="14"/>
        <v>422</v>
      </c>
      <c r="U69" s="127"/>
      <c r="V69" s="134"/>
      <c r="W69" s="127"/>
      <c r="X69" s="119"/>
    </row>
    <row r="70" spans="5:24" x14ac:dyDescent="0.35">
      <c r="E70" s="162" t="s">
        <v>313</v>
      </c>
      <c r="F70" s="186" t="s">
        <v>369</v>
      </c>
      <c r="G70" s="169" t="s">
        <v>330</v>
      </c>
      <c r="H70" s="155" t="s">
        <v>93</v>
      </c>
      <c r="I70" s="155">
        <f>'IES Participantes 2025'!$AJ$14</f>
        <v>2</v>
      </c>
      <c r="J70" s="171">
        <v>0</v>
      </c>
      <c r="K70" s="173">
        <v>15</v>
      </c>
      <c r="L70" s="155">
        <f t="shared" si="17"/>
        <v>0</v>
      </c>
      <c r="M70" s="173">
        <v>14</v>
      </c>
      <c r="N70" s="171">
        <f t="shared" si="18"/>
        <v>7000</v>
      </c>
      <c r="O70" s="155" t="s">
        <v>256</v>
      </c>
      <c r="P70" s="155" t="s">
        <v>385</v>
      </c>
      <c r="Q70" s="166">
        <v>7947.88</v>
      </c>
      <c r="R70" s="155" t="str">
        <f t="shared" si="16"/>
        <v>4000 - 7999</v>
      </c>
      <c r="S70" s="171" t="str">
        <f t="shared" si="19"/>
        <v>1188</v>
      </c>
      <c r="T70" s="156">
        <f t="shared" si="14"/>
        <v>2376</v>
      </c>
      <c r="U70" s="155"/>
      <c r="V70" s="171"/>
      <c r="W70" s="155"/>
      <c r="X70" s="160"/>
    </row>
    <row r="71" spans="5:24" x14ac:dyDescent="0.35">
      <c r="E71" s="124" t="s">
        <v>313</v>
      </c>
      <c r="F71" s="184" t="s">
        <v>369</v>
      </c>
      <c r="G71" s="168" t="s">
        <v>330</v>
      </c>
      <c r="H71" s="127" t="s">
        <v>93</v>
      </c>
      <c r="I71" s="127">
        <f>'IES Participantes 2025'!$AJ$14</f>
        <v>2</v>
      </c>
      <c r="J71" s="134"/>
      <c r="K71" s="131"/>
      <c r="L71" s="127"/>
      <c r="M71" s="131"/>
      <c r="N71" s="134"/>
      <c r="O71" s="127" t="s">
        <v>385</v>
      </c>
      <c r="P71" s="127" t="s">
        <v>326</v>
      </c>
      <c r="Q71" s="132">
        <v>357.01</v>
      </c>
      <c r="R71" s="127" t="str">
        <f t="shared" si="16"/>
        <v>100 - 499</v>
      </c>
      <c r="S71" s="134" t="str">
        <f t="shared" si="19"/>
        <v>211</v>
      </c>
      <c r="T71" s="20">
        <f t="shared" si="14"/>
        <v>422</v>
      </c>
      <c r="U71" s="127"/>
      <c r="V71" s="134"/>
      <c r="W71" s="127"/>
      <c r="X71" s="119"/>
    </row>
    <row r="72" spans="5:24" x14ac:dyDescent="0.35">
      <c r="E72" s="124" t="s">
        <v>313</v>
      </c>
      <c r="F72" s="184" t="s">
        <v>369</v>
      </c>
      <c r="G72" s="168" t="s">
        <v>330</v>
      </c>
      <c r="H72" s="127" t="s">
        <v>93</v>
      </c>
      <c r="I72" s="127">
        <f>'IES Participantes 2025'!$AJ$14</f>
        <v>2</v>
      </c>
      <c r="J72" s="134"/>
      <c r="K72" s="131"/>
      <c r="L72" s="127"/>
      <c r="M72" s="131"/>
      <c r="N72" s="134"/>
      <c r="O72" s="127" t="s">
        <v>326</v>
      </c>
      <c r="P72" s="127" t="s">
        <v>303</v>
      </c>
      <c r="Q72" s="132">
        <v>930.75</v>
      </c>
      <c r="R72" s="127" t="str">
        <f t="shared" si="16"/>
        <v>500 - 1999</v>
      </c>
      <c r="S72" s="134" t="str">
        <f t="shared" si="19"/>
        <v>309</v>
      </c>
      <c r="T72" s="20">
        <f t="shared" si="14"/>
        <v>618</v>
      </c>
      <c r="U72" s="127"/>
      <c r="V72" s="134"/>
      <c r="W72" s="127"/>
      <c r="X72" s="119"/>
    </row>
    <row r="73" spans="5:24" x14ac:dyDescent="0.35">
      <c r="E73" s="124" t="s">
        <v>313</v>
      </c>
      <c r="F73" s="184" t="s">
        <v>369</v>
      </c>
      <c r="G73" s="168" t="s">
        <v>330</v>
      </c>
      <c r="H73" s="127" t="s">
        <v>93</v>
      </c>
      <c r="I73" s="127">
        <f>'IES Participantes 2025'!$AJ$14</f>
        <v>2</v>
      </c>
      <c r="J73" s="134"/>
      <c r="K73" s="131"/>
      <c r="L73" s="127"/>
      <c r="M73" s="131"/>
      <c r="N73" s="134"/>
      <c r="O73" s="127" t="s">
        <v>303</v>
      </c>
      <c r="P73" s="127" t="s">
        <v>327</v>
      </c>
      <c r="Q73" s="132">
        <v>1059.53</v>
      </c>
      <c r="R73" s="127" t="str">
        <f t="shared" si="16"/>
        <v>500 - 1999</v>
      </c>
      <c r="S73" s="134" t="str">
        <f t="shared" si="19"/>
        <v>309</v>
      </c>
      <c r="T73" s="20">
        <f t="shared" si="14"/>
        <v>618</v>
      </c>
      <c r="U73" s="127"/>
      <c r="V73" s="134"/>
      <c r="W73" s="127"/>
      <c r="X73" s="119"/>
    </row>
    <row r="74" spans="5:24" x14ac:dyDescent="0.35">
      <c r="E74" s="124" t="s">
        <v>313</v>
      </c>
      <c r="F74" s="184" t="s">
        <v>369</v>
      </c>
      <c r="G74" s="168" t="s">
        <v>330</v>
      </c>
      <c r="H74" s="127" t="s">
        <v>93</v>
      </c>
      <c r="I74" s="127">
        <f>'IES Participantes 2025'!$AJ$14</f>
        <v>2</v>
      </c>
      <c r="J74" s="134"/>
      <c r="K74" s="131"/>
      <c r="L74" s="127"/>
      <c r="M74" s="131"/>
      <c r="N74" s="134"/>
      <c r="O74" s="127" t="s">
        <v>327</v>
      </c>
      <c r="P74" s="127" t="s">
        <v>328</v>
      </c>
      <c r="Q74" s="132">
        <v>673.97</v>
      </c>
      <c r="R74" s="127" t="str">
        <f t="shared" si="16"/>
        <v>500 - 1999</v>
      </c>
      <c r="S74" s="134" t="str">
        <f t="shared" si="19"/>
        <v>309</v>
      </c>
      <c r="T74" s="20">
        <f t="shared" si="14"/>
        <v>618</v>
      </c>
      <c r="U74" s="127"/>
      <c r="V74" s="134"/>
      <c r="W74" s="127"/>
      <c r="X74" s="119"/>
    </row>
    <row r="75" spans="5:24" x14ac:dyDescent="0.35">
      <c r="E75" s="124" t="s">
        <v>313</v>
      </c>
      <c r="F75" s="184" t="s">
        <v>369</v>
      </c>
      <c r="G75" s="168" t="s">
        <v>330</v>
      </c>
      <c r="H75" s="127" t="s">
        <v>93</v>
      </c>
      <c r="I75" s="127">
        <f>'IES Participantes 2025'!$AJ$14</f>
        <v>2</v>
      </c>
      <c r="J75" s="134"/>
      <c r="K75" s="131"/>
      <c r="L75" s="127"/>
      <c r="M75" s="131"/>
      <c r="N75" s="134"/>
      <c r="O75" s="127" t="s">
        <v>328</v>
      </c>
      <c r="P75" s="127" t="s">
        <v>329</v>
      </c>
      <c r="Q75" s="132">
        <v>199.82</v>
      </c>
      <c r="R75" s="127" t="str">
        <f t="shared" si="16"/>
        <v>100 - 499</v>
      </c>
      <c r="S75" s="134" t="str">
        <f t="shared" si="19"/>
        <v>211</v>
      </c>
      <c r="T75" s="20">
        <f t="shared" si="14"/>
        <v>422</v>
      </c>
      <c r="U75" s="127"/>
      <c r="V75" s="134"/>
      <c r="W75" s="127"/>
      <c r="X75" s="119"/>
    </row>
    <row r="76" spans="5:24" x14ac:dyDescent="0.35">
      <c r="E76" s="162" t="s">
        <v>313</v>
      </c>
      <c r="F76" s="186" t="s">
        <v>369</v>
      </c>
      <c r="G76" s="169" t="s">
        <v>330</v>
      </c>
      <c r="H76" s="155" t="s">
        <v>95</v>
      </c>
      <c r="I76" s="155">
        <f>'IES Participantes 2025'!$AJ$15</f>
        <v>2</v>
      </c>
      <c r="J76" s="171">
        <v>0</v>
      </c>
      <c r="K76" s="173">
        <v>15</v>
      </c>
      <c r="L76" s="155">
        <f t="shared" si="17"/>
        <v>0</v>
      </c>
      <c r="M76" s="173">
        <v>14</v>
      </c>
      <c r="N76" s="171">
        <f t="shared" si="18"/>
        <v>7000</v>
      </c>
      <c r="O76" s="155" t="s">
        <v>256</v>
      </c>
      <c r="P76" s="155" t="s">
        <v>385</v>
      </c>
      <c r="Q76" s="166">
        <v>7947.88</v>
      </c>
      <c r="R76" s="155" t="str">
        <f t="shared" si="16"/>
        <v>4000 - 7999</v>
      </c>
      <c r="S76" s="171" t="str">
        <f t="shared" si="19"/>
        <v>1188</v>
      </c>
      <c r="T76" s="156">
        <f t="shared" si="14"/>
        <v>2376</v>
      </c>
      <c r="U76" s="155"/>
      <c r="V76" s="171"/>
      <c r="W76" s="155"/>
      <c r="X76" s="160"/>
    </row>
    <row r="77" spans="5:24" x14ac:dyDescent="0.35">
      <c r="E77" s="124" t="s">
        <v>313</v>
      </c>
      <c r="F77" s="184" t="s">
        <v>369</v>
      </c>
      <c r="G77" s="168" t="s">
        <v>330</v>
      </c>
      <c r="H77" s="127" t="s">
        <v>95</v>
      </c>
      <c r="I77" s="127">
        <f>'IES Participantes 2025'!$AJ$15</f>
        <v>2</v>
      </c>
      <c r="J77" s="134"/>
      <c r="K77" s="131"/>
      <c r="L77" s="127"/>
      <c r="M77" s="131"/>
      <c r="N77" s="134"/>
      <c r="O77" s="127" t="s">
        <v>385</v>
      </c>
      <c r="P77" s="127" t="s">
        <v>326</v>
      </c>
      <c r="Q77" s="132">
        <v>357.01</v>
      </c>
      <c r="R77" s="127" t="str">
        <f t="shared" si="16"/>
        <v>100 - 499</v>
      </c>
      <c r="S77" s="134" t="str">
        <f t="shared" si="19"/>
        <v>211</v>
      </c>
      <c r="T77" s="20">
        <f t="shared" si="14"/>
        <v>422</v>
      </c>
      <c r="U77" s="127"/>
      <c r="V77" s="134"/>
      <c r="W77" s="127"/>
      <c r="X77" s="119"/>
    </row>
    <row r="78" spans="5:24" x14ac:dyDescent="0.35">
      <c r="E78" s="124" t="s">
        <v>313</v>
      </c>
      <c r="F78" s="184" t="s">
        <v>369</v>
      </c>
      <c r="G78" s="168" t="s">
        <v>330</v>
      </c>
      <c r="H78" s="127" t="s">
        <v>95</v>
      </c>
      <c r="I78" s="127">
        <f>'IES Participantes 2025'!$AJ$15</f>
        <v>2</v>
      </c>
      <c r="J78" s="134"/>
      <c r="K78" s="131"/>
      <c r="L78" s="127"/>
      <c r="M78" s="131"/>
      <c r="N78" s="134"/>
      <c r="O78" s="127" t="s">
        <v>326</v>
      </c>
      <c r="P78" s="127" t="s">
        <v>303</v>
      </c>
      <c r="Q78" s="132">
        <v>930.75</v>
      </c>
      <c r="R78" s="127" t="str">
        <f t="shared" si="16"/>
        <v>500 - 1999</v>
      </c>
      <c r="S78" s="134" t="str">
        <f t="shared" si="19"/>
        <v>309</v>
      </c>
      <c r="T78" s="20">
        <f t="shared" si="14"/>
        <v>618</v>
      </c>
      <c r="U78" s="127"/>
      <c r="V78" s="134"/>
      <c r="W78" s="127"/>
      <c r="X78" s="119"/>
    </row>
    <row r="79" spans="5:24" x14ac:dyDescent="0.35">
      <c r="E79" s="124" t="s">
        <v>313</v>
      </c>
      <c r="F79" s="184" t="s">
        <v>369</v>
      </c>
      <c r="G79" s="168" t="s">
        <v>330</v>
      </c>
      <c r="H79" s="127" t="s">
        <v>95</v>
      </c>
      <c r="I79" s="127">
        <f>'IES Participantes 2025'!$AJ$15</f>
        <v>2</v>
      </c>
      <c r="J79" s="134"/>
      <c r="K79" s="131"/>
      <c r="L79" s="127"/>
      <c r="M79" s="131"/>
      <c r="N79" s="134"/>
      <c r="O79" s="127" t="s">
        <v>303</v>
      </c>
      <c r="P79" s="127" t="s">
        <v>327</v>
      </c>
      <c r="Q79" s="132">
        <v>1059.53</v>
      </c>
      <c r="R79" s="127" t="str">
        <f t="shared" si="16"/>
        <v>500 - 1999</v>
      </c>
      <c r="S79" s="134" t="str">
        <f t="shared" si="19"/>
        <v>309</v>
      </c>
      <c r="T79" s="20">
        <f t="shared" si="14"/>
        <v>618</v>
      </c>
      <c r="U79" s="127"/>
      <c r="V79" s="134"/>
      <c r="W79" s="127"/>
      <c r="X79" s="119"/>
    </row>
    <row r="80" spans="5:24" x14ac:dyDescent="0.35">
      <c r="E80" s="124" t="s">
        <v>313</v>
      </c>
      <c r="F80" s="184" t="s">
        <v>369</v>
      </c>
      <c r="G80" s="168" t="s">
        <v>330</v>
      </c>
      <c r="H80" s="127" t="s">
        <v>95</v>
      </c>
      <c r="I80" s="127">
        <f>'IES Participantes 2025'!$AJ$15</f>
        <v>2</v>
      </c>
      <c r="J80" s="134"/>
      <c r="K80" s="131"/>
      <c r="L80" s="127"/>
      <c r="M80" s="131"/>
      <c r="N80" s="134"/>
      <c r="O80" s="127" t="s">
        <v>327</v>
      </c>
      <c r="P80" s="127" t="s">
        <v>328</v>
      </c>
      <c r="Q80" s="132">
        <v>673.97</v>
      </c>
      <c r="R80" s="127" t="str">
        <f t="shared" si="16"/>
        <v>500 - 1999</v>
      </c>
      <c r="S80" s="134" t="str">
        <f t="shared" si="19"/>
        <v>309</v>
      </c>
      <c r="T80" s="20">
        <f t="shared" si="14"/>
        <v>618</v>
      </c>
      <c r="U80" s="127"/>
      <c r="V80" s="134"/>
      <c r="W80" s="127"/>
      <c r="X80" s="119"/>
    </row>
    <row r="81" spans="5:24" x14ac:dyDescent="0.35">
      <c r="E81" s="124" t="s">
        <v>313</v>
      </c>
      <c r="F81" s="184" t="s">
        <v>369</v>
      </c>
      <c r="G81" s="168" t="s">
        <v>330</v>
      </c>
      <c r="H81" s="127" t="s">
        <v>95</v>
      </c>
      <c r="I81" s="127">
        <f>'IES Participantes 2025'!$AJ$15</f>
        <v>2</v>
      </c>
      <c r="J81" s="134"/>
      <c r="K81" s="131"/>
      <c r="L81" s="127"/>
      <c r="M81" s="131"/>
      <c r="N81" s="134"/>
      <c r="O81" s="127" t="s">
        <v>328</v>
      </c>
      <c r="P81" s="127" t="s">
        <v>329</v>
      </c>
      <c r="Q81" s="132">
        <v>199.82</v>
      </c>
      <c r="R81" s="127" t="str">
        <f t="shared" si="16"/>
        <v>100 - 499</v>
      </c>
      <c r="S81" s="134" t="str">
        <f t="shared" si="19"/>
        <v>211</v>
      </c>
      <c r="T81" s="20">
        <f t="shared" si="14"/>
        <v>422</v>
      </c>
      <c r="U81" s="127"/>
      <c r="V81" s="134"/>
      <c r="W81" s="127"/>
      <c r="X81" s="119"/>
    </row>
    <row r="82" spans="5:24" x14ac:dyDescent="0.35">
      <c r="E82" s="162" t="s">
        <v>313</v>
      </c>
      <c r="F82" s="186" t="s">
        <v>369</v>
      </c>
      <c r="G82" s="169" t="s">
        <v>330</v>
      </c>
      <c r="H82" s="155" t="s">
        <v>107</v>
      </c>
      <c r="I82" s="155">
        <f>'IES Participantes 2025'!$AJ$16</f>
        <v>2</v>
      </c>
      <c r="J82" s="171">
        <v>0</v>
      </c>
      <c r="K82" s="173">
        <v>15</v>
      </c>
      <c r="L82" s="155">
        <f t="shared" si="17"/>
        <v>0</v>
      </c>
      <c r="M82" s="173">
        <v>14</v>
      </c>
      <c r="N82" s="171">
        <f t="shared" si="18"/>
        <v>7000</v>
      </c>
      <c r="O82" s="155" t="s">
        <v>256</v>
      </c>
      <c r="P82" s="155" t="s">
        <v>385</v>
      </c>
      <c r="Q82" s="166">
        <v>7947.88</v>
      </c>
      <c r="R82" s="155" t="str">
        <f t="shared" si="16"/>
        <v>4000 - 7999</v>
      </c>
      <c r="S82" s="171" t="str">
        <f t="shared" si="19"/>
        <v>1188</v>
      </c>
      <c r="T82" s="156">
        <f t="shared" si="14"/>
        <v>2376</v>
      </c>
      <c r="U82" s="155"/>
      <c r="V82" s="171"/>
      <c r="W82" s="155"/>
      <c r="X82" s="160"/>
    </row>
    <row r="83" spans="5:24" x14ac:dyDescent="0.35">
      <c r="E83" s="124" t="s">
        <v>313</v>
      </c>
      <c r="F83" s="184" t="s">
        <v>369</v>
      </c>
      <c r="G83" s="168" t="s">
        <v>330</v>
      </c>
      <c r="H83" s="127" t="s">
        <v>107</v>
      </c>
      <c r="I83" s="127">
        <f>'IES Participantes 2025'!$AJ$16</f>
        <v>2</v>
      </c>
      <c r="J83" s="134"/>
      <c r="K83" s="131"/>
      <c r="L83" s="127"/>
      <c r="M83" s="131"/>
      <c r="N83" s="134"/>
      <c r="O83" s="127" t="s">
        <v>385</v>
      </c>
      <c r="P83" s="127" t="s">
        <v>326</v>
      </c>
      <c r="Q83" s="132">
        <v>357.01</v>
      </c>
      <c r="R83" s="127" t="str">
        <f t="shared" si="16"/>
        <v>100 - 499</v>
      </c>
      <c r="S83" s="134" t="str">
        <f t="shared" si="19"/>
        <v>211</v>
      </c>
      <c r="T83" s="20">
        <f t="shared" si="14"/>
        <v>422</v>
      </c>
      <c r="U83" s="127"/>
      <c r="V83" s="134"/>
      <c r="W83" s="127"/>
      <c r="X83" s="119"/>
    </row>
    <row r="84" spans="5:24" x14ac:dyDescent="0.35">
      <c r="E84" s="124" t="s">
        <v>313</v>
      </c>
      <c r="F84" s="184" t="s">
        <v>369</v>
      </c>
      <c r="G84" s="168" t="s">
        <v>330</v>
      </c>
      <c r="H84" s="127" t="s">
        <v>107</v>
      </c>
      <c r="I84" s="127">
        <f>'IES Participantes 2025'!$AJ$16</f>
        <v>2</v>
      </c>
      <c r="J84" s="134"/>
      <c r="K84" s="131"/>
      <c r="L84" s="127"/>
      <c r="M84" s="131"/>
      <c r="N84" s="134"/>
      <c r="O84" s="127" t="s">
        <v>326</v>
      </c>
      <c r="P84" s="127" t="s">
        <v>303</v>
      </c>
      <c r="Q84" s="132">
        <v>930.75</v>
      </c>
      <c r="R84" s="127" t="str">
        <f t="shared" si="16"/>
        <v>500 - 1999</v>
      </c>
      <c r="S84" s="134" t="str">
        <f t="shared" si="19"/>
        <v>309</v>
      </c>
      <c r="T84" s="20">
        <f t="shared" si="14"/>
        <v>618</v>
      </c>
      <c r="U84" s="127"/>
      <c r="V84" s="134"/>
      <c r="W84" s="127"/>
      <c r="X84" s="119"/>
    </row>
    <row r="85" spans="5:24" x14ac:dyDescent="0.35">
      <c r="E85" s="124" t="s">
        <v>313</v>
      </c>
      <c r="F85" s="184" t="s">
        <v>369</v>
      </c>
      <c r="G85" s="168" t="s">
        <v>330</v>
      </c>
      <c r="H85" s="127" t="s">
        <v>107</v>
      </c>
      <c r="I85" s="127">
        <f>'IES Participantes 2025'!$AJ$16</f>
        <v>2</v>
      </c>
      <c r="J85" s="134"/>
      <c r="K85" s="131"/>
      <c r="L85" s="127"/>
      <c r="M85" s="131"/>
      <c r="N85" s="134"/>
      <c r="O85" s="127" t="s">
        <v>303</v>
      </c>
      <c r="P85" s="127" t="s">
        <v>327</v>
      </c>
      <c r="Q85" s="132">
        <v>1059.53</v>
      </c>
      <c r="R85" s="127" t="str">
        <f t="shared" si="16"/>
        <v>500 - 1999</v>
      </c>
      <c r="S85" s="134" t="str">
        <f t="shared" si="19"/>
        <v>309</v>
      </c>
      <c r="T85" s="20">
        <f t="shared" si="14"/>
        <v>618</v>
      </c>
      <c r="U85" s="127"/>
      <c r="V85" s="134"/>
      <c r="W85" s="127"/>
      <c r="X85" s="119"/>
    </row>
    <row r="86" spans="5:24" x14ac:dyDescent="0.35">
      <c r="E86" s="124" t="s">
        <v>313</v>
      </c>
      <c r="F86" s="184" t="s">
        <v>369</v>
      </c>
      <c r="G86" s="168" t="s">
        <v>330</v>
      </c>
      <c r="H86" s="127" t="s">
        <v>107</v>
      </c>
      <c r="I86" s="127">
        <f>'IES Participantes 2025'!$AJ$16</f>
        <v>2</v>
      </c>
      <c r="J86" s="134"/>
      <c r="K86" s="131"/>
      <c r="L86" s="127"/>
      <c r="M86" s="131"/>
      <c r="N86" s="134"/>
      <c r="O86" s="127" t="s">
        <v>327</v>
      </c>
      <c r="P86" s="127" t="s">
        <v>328</v>
      </c>
      <c r="Q86" s="132">
        <v>673.97</v>
      </c>
      <c r="R86" s="127" t="str">
        <f t="shared" si="16"/>
        <v>500 - 1999</v>
      </c>
      <c r="S86" s="134" t="str">
        <f t="shared" si="19"/>
        <v>309</v>
      </c>
      <c r="T86" s="20">
        <f t="shared" si="14"/>
        <v>618</v>
      </c>
      <c r="U86" s="127"/>
      <c r="V86" s="134"/>
      <c r="W86" s="127"/>
      <c r="X86" s="119"/>
    </row>
    <row r="87" spans="5:24" x14ac:dyDescent="0.35">
      <c r="E87" s="124" t="s">
        <v>313</v>
      </c>
      <c r="F87" s="184" t="s">
        <v>369</v>
      </c>
      <c r="G87" s="168" t="s">
        <v>330</v>
      </c>
      <c r="H87" s="127" t="s">
        <v>107</v>
      </c>
      <c r="I87" s="127">
        <f>'IES Participantes 2025'!$AJ$16</f>
        <v>2</v>
      </c>
      <c r="J87" s="134"/>
      <c r="K87" s="131"/>
      <c r="L87" s="127"/>
      <c r="M87" s="131"/>
      <c r="N87" s="134"/>
      <c r="O87" s="127" t="s">
        <v>328</v>
      </c>
      <c r="P87" s="127" t="s">
        <v>329</v>
      </c>
      <c r="Q87" s="132">
        <v>199.82</v>
      </c>
      <c r="R87" s="127" t="str">
        <f t="shared" si="16"/>
        <v>100 - 499</v>
      </c>
      <c r="S87" s="134" t="str">
        <f t="shared" si="19"/>
        <v>211</v>
      </c>
      <c r="T87" s="20">
        <f t="shared" ref="T87:T130" si="20">S87*I87</f>
        <v>422</v>
      </c>
      <c r="U87" s="127"/>
      <c r="V87" s="134"/>
      <c r="W87" s="127"/>
      <c r="X87" s="119"/>
    </row>
    <row r="88" spans="5:24" x14ac:dyDescent="0.35">
      <c r="E88" s="162" t="s">
        <v>313</v>
      </c>
      <c r="F88" s="186" t="s">
        <v>369</v>
      </c>
      <c r="G88" s="169" t="s">
        <v>330</v>
      </c>
      <c r="H88" s="155" t="s">
        <v>97</v>
      </c>
      <c r="I88" s="155">
        <f>'IES Participantes 2025'!$AJ$17</f>
        <v>2</v>
      </c>
      <c r="J88" s="171">
        <v>0</v>
      </c>
      <c r="K88" s="173">
        <v>15</v>
      </c>
      <c r="L88" s="155">
        <f t="shared" si="17"/>
        <v>0</v>
      </c>
      <c r="M88" s="173">
        <v>14</v>
      </c>
      <c r="N88" s="171">
        <f t="shared" si="18"/>
        <v>7000</v>
      </c>
      <c r="O88" s="155" t="s">
        <v>304</v>
      </c>
      <c r="P88" s="155" t="s">
        <v>385</v>
      </c>
      <c r="Q88" s="166">
        <v>8216.8799999999992</v>
      </c>
      <c r="R88" s="155" t="str">
        <f t="shared" si="16"/>
        <v>8000 - Max</v>
      </c>
      <c r="S88" s="171" t="str">
        <f t="shared" si="19"/>
        <v>1735</v>
      </c>
      <c r="T88" s="156">
        <f t="shared" si="20"/>
        <v>3470</v>
      </c>
      <c r="U88" s="155"/>
      <c r="V88" s="171"/>
      <c r="W88" s="155"/>
      <c r="X88" s="160"/>
    </row>
    <row r="89" spans="5:24" x14ac:dyDescent="0.35">
      <c r="E89" s="124" t="s">
        <v>313</v>
      </c>
      <c r="F89" s="184" t="s">
        <v>369</v>
      </c>
      <c r="G89" s="168" t="s">
        <v>330</v>
      </c>
      <c r="H89" s="127" t="s">
        <v>97</v>
      </c>
      <c r="I89" s="127">
        <f>'IES Participantes 2025'!$AJ$17</f>
        <v>2</v>
      </c>
      <c r="J89" s="134"/>
      <c r="K89" s="131"/>
      <c r="L89" s="127"/>
      <c r="M89" s="131"/>
      <c r="N89" s="134"/>
      <c r="O89" s="127" t="s">
        <v>385</v>
      </c>
      <c r="P89" s="127" t="s">
        <v>326</v>
      </c>
      <c r="Q89" s="132">
        <v>357.01</v>
      </c>
      <c r="R89" s="127" t="str">
        <f t="shared" si="16"/>
        <v>100 - 499</v>
      </c>
      <c r="S89" s="134" t="str">
        <f t="shared" si="19"/>
        <v>211</v>
      </c>
      <c r="T89" s="20">
        <f t="shared" si="20"/>
        <v>422</v>
      </c>
      <c r="U89" s="127"/>
      <c r="V89" s="134"/>
      <c r="W89" s="127"/>
      <c r="X89" s="119"/>
    </row>
    <row r="90" spans="5:24" x14ac:dyDescent="0.35">
      <c r="E90" s="124" t="s">
        <v>313</v>
      </c>
      <c r="F90" s="184" t="s">
        <v>369</v>
      </c>
      <c r="G90" s="168" t="s">
        <v>330</v>
      </c>
      <c r="H90" s="127" t="s">
        <v>97</v>
      </c>
      <c r="I90" s="127">
        <f>'IES Participantes 2025'!$AJ$17</f>
        <v>2</v>
      </c>
      <c r="J90" s="134"/>
      <c r="K90" s="131"/>
      <c r="L90" s="127"/>
      <c r="M90" s="131"/>
      <c r="N90" s="134"/>
      <c r="O90" s="127" t="s">
        <v>326</v>
      </c>
      <c r="P90" s="127" t="s">
        <v>303</v>
      </c>
      <c r="Q90" s="132">
        <v>930.75</v>
      </c>
      <c r="R90" s="127" t="str">
        <f t="shared" si="16"/>
        <v>500 - 1999</v>
      </c>
      <c r="S90" s="134" t="str">
        <f t="shared" si="19"/>
        <v>309</v>
      </c>
      <c r="T90" s="20">
        <f t="shared" si="20"/>
        <v>618</v>
      </c>
      <c r="U90" s="127"/>
      <c r="V90" s="134"/>
      <c r="W90" s="127"/>
      <c r="X90" s="119"/>
    </row>
    <row r="91" spans="5:24" x14ac:dyDescent="0.35">
      <c r="E91" s="124" t="s">
        <v>313</v>
      </c>
      <c r="F91" s="184" t="s">
        <v>369</v>
      </c>
      <c r="G91" s="168" t="s">
        <v>330</v>
      </c>
      <c r="H91" s="127" t="s">
        <v>97</v>
      </c>
      <c r="I91" s="127">
        <f>'IES Participantes 2025'!$AJ$17</f>
        <v>2</v>
      </c>
      <c r="J91" s="134"/>
      <c r="K91" s="131"/>
      <c r="L91" s="127"/>
      <c r="M91" s="131"/>
      <c r="N91" s="134"/>
      <c r="O91" s="127" t="s">
        <v>303</v>
      </c>
      <c r="P91" s="127" t="s">
        <v>327</v>
      </c>
      <c r="Q91" s="132">
        <v>1059.53</v>
      </c>
      <c r="R91" s="127" t="str">
        <f t="shared" si="16"/>
        <v>500 - 1999</v>
      </c>
      <c r="S91" s="134" t="str">
        <f t="shared" si="19"/>
        <v>309</v>
      </c>
      <c r="T91" s="20">
        <f t="shared" si="20"/>
        <v>618</v>
      </c>
      <c r="U91" s="127"/>
      <c r="V91" s="134"/>
      <c r="W91" s="127"/>
      <c r="X91" s="119"/>
    </row>
    <row r="92" spans="5:24" x14ac:dyDescent="0.35">
      <c r="E92" s="124" t="s">
        <v>313</v>
      </c>
      <c r="F92" s="184" t="s">
        <v>369</v>
      </c>
      <c r="G92" s="168" t="s">
        <v>330</v>
      </c>
      <c r="H92" s="127" t="s">
        <v>97</v>
      </c>
      <c r="I92" s="127">
        <f>'IES Participantes 2025'!$AJ$17</f>
        <v>2</v>
      </c>
      <c r="J92" s="134"/>
      <c r="K92" s="131"/>
      <c r="L92" s="127"/>
      <c r="M92" s="131"/>
      <c r="N92" s="134"/>
      <c r="O92" s="127" t="s">
        <v>327</v>
      </c>
      <c r="P92" s="127" t="s">
        <v>328</v>
      </c>
      <c r="Q92" s="132">
        <v>673.97</v>
      </c>
      <c r="R92" s="127" t="str">
        <f t="shared" si="16"/>
        <v>500 - 1999</v>
      </c>
      <c r="S92" s="134" t="str">
        <f t="shared" si="19"/>
        <v>309</v>
      </c>
      <c r="T92" s="20">
        <f t="shared" si="20"/>
        <v>618</v>
      </c>
      <c r="U92" s="127"/>
      <c r="V92" s="134"/>
      <c r="W92" s="127"/>
      <c r="X92" s="119"/>
    </row>
    <row r="93" spans="5:24" x14ac:dyDescent="0.35">
      <c r="E93" s="124" t="s">
        <v>313</v>
      </c>
      <c r="F93" s="184" t="s">
        <v>369</v>
      </c>
      <c r="G93" s="168" t="s">
        <v>330</v>
      </c>
      <c r="H93" s="127" t="s">
        <v>97</v>
      </c>
      <c r="I93" s="127">
        <f>'IES Participantes 2025'!$AJ$17</f>
        <v>2</v>
      </c>
      <c r="J93" s="134"/>
      <c r="K93" s="131"/>
      <c r="L93" s="127"/>
      <c r="M93" s="131"/>
      <c r="N93" s="134"/>
      <c r="O93" s="127" t="s">
        <v>328</v>
      </c>
      <c r="P93" s="127" t="s">
        <v>329</v>
      </c>
      <c r="Q93" s="132">
        <v>199.82</v>
      </c>
      <c r="R93" s="127" t="str">
        <f t="shared" si="16"/>
        <v>100 - 499</v>
      </c>
      <c r="S93" s="134" t="str">
        <f t="shared" si="19"/>
        <v>211</v>
      </c>
      <c r="T93" s="20">
        <f t="shared" si="20"/>
        <v>422</v>
      </c>
      <c r="U93" s="127"/>
      <c r="V93" s="134"/>
      <c r="W93" s="127"/>
      <c r="X93" s="119"/>
    </row>
    <row r="94" spans="5:24" x14ac:dyDescent="0.35">
      <c r="E94" s="162" t="s">
        <v>313</v>
      </c>
      <c r="F94" s="186" t="s">
        <v>369</v>
      </c>
      <c r="G94" s="169" t="s">
        <v>330</v>
      </c>
      <c r="H94" s="155" t="s">
        <v>98</v>
      </c>
      <c r="I94" s="155">
        <f>'IES Participantes 2025'!$AJ$18</f>
        <v>2</v>
      </c>
      <c r="J94" s="171">
        <v>0</v>
      </c>
      <c r="K94" s="173">
        <v>15</v>
      </c>
      <c r="L94" s="155">
        <f t="shared" ref="L94:L122" si="21">$B$3*K94*I94</f>
        <v>0</v>
      </c>
      <c r="M94" s="173">
        <v>14</v>
      </c>
      <c r="N94" s="171">
        <f t="shared" ref="N94:N116" si="22">$B$4*M94*I94</f>
        <v>7000</v>
      </c>
      <c r="O94" s="155" t="s">
        <v>304</v>
      </c>
      <c r="P94" s="155" t="s">
        <v>385</v>
      </c>
      <c r="Q94" s="166">
        <v>8216.8799999999992</v>
      </c>
      <c r="R94" s="155" t="str">
        <f t="shared" si="16"/>
        <v>8000 - Max</v>
      </c>
      <c r="S94" s="171" t="str">
        <f t="shared" si="19"/>
        <v>1735</v>
      </c>
      <c r="T94" s="156">
        <f t="shared" si="20"/>
        <v>3470</v>
      </c>
      <c r="U94" s="155"/>
      <c r="V94" s="171"/>
      <c r="W94" s="155"/>
      <c r="X94" s="160"/>
    </row>
    <row r="95" spans="5:24" x14ac:dyDescent="0.35">
      <c r="E95" s="124" t="s">
        <v>313</v>
      </c>
      <c r="F95" s="184" t="s">
        <v>369</v>
      </c>
      <c r="G95" s="168" t="s">
        <v>330</v>
      </c>
      <c r="H95" s="127" t="s">
        <v>98</v>
      </c>
      <c r="I95" s="127">
        <f>'IES Participantes 2025'!$AJ$18</f>
        <v>2</v>
      </c>
      <c r="J95" s="134"/>
      <c r="K95" s="131"/>
      <c r="L95" s="127"/>
      <c r="M95" s="131"/>
      <c r="N95" s="134"/>
      <c r="O95" s="127" t="s">
        <v>385</v>
      </c>
      <c r="P95" s="127" t="s">
        <v>326</v>
      </c>
      <c r="Q95" s="132">
        <v>357.01</v>
      </c>
      <c r="R95" s="127" t="str">
        <f t="shared" si="16"/>
        <v>100 - 499</v>
      </c>
      <c r="S95" s="134" t="str">
        <f t="shared" si="19"/>
        <v>211</v>
      </c>
      <c r="T95" s="20">
        <f t="shared" si="20"/>
        <v>422</v>
      </c>
      <c r="U95" s="127"/>
      <c r="V95" s="134"/>
      <c r="W95" s="127"/>
      <c r="X95" s="119"/>
    </row>
    <row r="96" spans="5:24" x14ac:dyDescent="0.35">
      <c r="E96" s="124" t="s">
        <v>313</v>
      </c>
      <c r="F96" s="184" t="s">
        <v>369</v>
      </c>
      <c r="G96" s="168" t="s">
        <v>330</v>
      </c>
      <c r="H96" s="127" t="s">
        <v>98</v>
      </c>
      <c r="I96" s="127">
        <f>'IES Participantes 2025'!$AJ$18</f>
        <v>2</v>
      </c>
      <c r="J96" s="134"/>
      <c r="K96" s="131"/>
      <c r="L96" s="127"/>
      <c r="M96" s="131"/>
      <c r="N96" s="134"/>
      <c r="O96" s="127" t="s">
        <v>326</v>
      </c>
      <c r="P96" s="127" t="s">
        <v>303</v>
      </c>
      <c r="Q96" s="132">
        <v>930.75</v>
      </c>
      <c r="R96" s="127" t="str">
        <f t="shared" si="16"/>
        <v>500 - 1999</v>
      </c>
      <c r="S96" s="134" t="str">
        <f t="shared" si="19"/>
        <v>309</v>
      </c>
      <c r="T96" s="20">
        <f t="shared" si="20"/>
        <v>618</v>
      </c>
      <c r="U96" s="127"/>
      <c r="V96" s="134"/>
      <c r="W96" s="127"/>
      <c r="X96" s="119"/>
    </row>
    <row r="97" spans="5:24" x14ac:dyDescent="0.35">
      <c r="E97" s="124" t="s">
        <v>313</v>
      </c>
      <c r="F97" s="184" t="s">
        <v>369</v>
      </c>
      <c r="G97" s="168" t="s">
        <v>330</v>
      </c>
      <c r="H97" s="127" t="s">
        <v>98</v>
      </c>
      <c r="I97" s="127">
        <f>'IES Participantes 2025'!$AJ$18</f>
        <v>2</v>
      </c>
      <c r="J97" s="134"/>
      <c r="K97" s="131"/>
      <c r="L97" s="127"/>
      <c r="M97" s="131"/>
      <c r="N97" s="134"/>
      <c r="O97" s="127" t="s">
        <v>303</v>
      </c>
      <c r="P97" s="127" t="s">
        <v>327</v>
      </c>
      <c r="Q97" s="132">
        <v>1059.53</v>
      </c>
      <c r="R97" s="127" t="str">
        <f t="shared" si="16"/>
        <v>500 - 1999</v>
      </c>
      <c r="S97" s="134" t="str">
        <f t="shared" si="19"/>
        <v>309</v>
      </c>
      <c r="T97" s="20">
        <f t="shared" si="20"/>
        <v>618</v>
      </c>
      <c r="U97" s="127"/>
      <c r="V97" s="134"/>
      <c r="W97" s="127"/>
      <c r="X97" s="119"/>
    </row>
    <row r="98" spans="5:24" x14ac:dyDescent="0.35">
      <c r="E98" s="124" t="s">
        <v>313</v>
      </c>
      <c r="F98" s="184" t="s">
        <v>369</v>
      </c>
      <c r="G98" s="168" t="s">
        <v>330</v>
      </c>
      <c r="H98" s="127" t="s">
        <v>98</v>
      </c>
      <c r="I98" s="127">
        <f>'IES Participantes 2025'!$AJ$18</f>
        <v>2</v>
      </c>
      <c r="J98" s="134"/>
      <c r="K98" s="131"/>
      <c r="L98" s="127"/>
      <c r="M98" s="131"/>
      <c r="N98" s="134"/>
      <c r="O98" s="127" t="s">
        <v>327</v>
      </c>
      <c r="P98" s="127" t="s">
        <v>328</v>
      </c>
      <c r="Q98" s="132">
        <v>673.97</v>
      </c>
      <c r="R98" s="127" t="str">
        <f t="shared" si="16"/>
        <v>500 - 1999</v>
      </c>
      <c r="S98" s="134" t="str">
        <f t="shared" ref="S98:S129" si="23">IF(R98="10 - 99","28",IF(R98="100 - 499","211",IF(R98="500 - 1999","309",IF(R98="2000 - 2999","395",IF(R98="3000 - 3999","580",IF(R98="4000 - 7999","1188",IF(R98="8000 - Max","1735",IF(R98=0,"0"))))))))</f>
        <v>309</v>
      </c>
      <c r="T98" s="20">
        <f t="shared" si="20"/>
        <v>618</v>
      </c>
      <c r="U98" s="127"/>
      <c r="V98" s="134"/>
      <c r="W98" s="127"/>
      <c r="X98" s="119"/>
    </row>
    <row r="99" spans="5:24" x14ac:dyDescent="0.35">
      <c r="E99" s="124" t="s">
        <v>313</v>
      </c>
      <c r="F99" s="184" t="s">
        <v>369</v>
      </c>
      <c r="G99" s="168" t="s">
        <v>330</v>
      </c>
      <c r="H99" s="127" t="s">
        <v>98</v>
      </c>
      <c r="I99" s="127">
        <f>'IES Participantes 2025'!$AJ$18</f>
        <v>2</v>
      </c>
      <c r="J99" s="134"/>
      <c r="K99" s="131"/>
      <c r="L99" s="127"/>
      <c r="M99" s="131"/>
      <c r="N99" s="134"/>
      <c r="O99" s="127" t="s">
        <v>328</v>
      </c>
      <c r="P99" s="127" t="s">
        <v>329</v>
      </c>
      <c r="Q99" s="132">
        <v>199.82</v>
      </c>
      <c r="R99" s="127" t="str">
        <f t="shared" si="16"/>
        <v>100 - 499</v>
      </c>
      <c r="S99" s="134" t="str">
        <f t="shared" si="23"/>
        <v>211</v>
      </c>
      <c r="T99" s="20">
        <f t="shared" si="20"/>
        <v>422</v>
      </c>
      <c r="U99" s="127"/>
      <c r="V99" s="134"/>
      <c r="W99" s="127"/>
      <c r="X99" s="119"/>
    </row>
    <row r="100" spans="5:24" x14ac:dyDescent="0.35">
      <c r="E100" s="162" t="s">
        <v>313</v>
      </c>
      <c r="F100" s="186" t="s">
        <v>369</v>
      </c>
      <c r="G100" s="169" t="s">
        <v>330</v>
      </c>
      <c r="H100" s="155" t="s">
        <v>105</v>
      </c>
      <c r="I100" s="155">
        <f>'IES Participantes 2025'!$AJ$19</f>
        <v>2</v>
      </c>
      <c r="J100" s="171">
        <v>0</v>
      </c>
      <c r="K100" s="173">
        <v>15</v>
      </c>
      <c r="L100" s="155">
        <f t="shared" si="21"/>
        <v>0</v>
      </c>
      <c r="M100" s="173">
        <v>14</v>
      </c>
      <c r="N100" s="171">
        <f t="shared" si="22"/>
        <v>7000</v>
      </c>
      <c r="O100" s="155" t="s">
        <v>304</v>
      </c>
      <c r="P100" s="155" t="s">
        <v>385</v>
      </c>
      <c r="Q100" s="166">
        <v>8216.8799999999992</v>
      </c>
      <c r="R100" s="155" t="str">
        <f t="shared" si="16"/>
        <v>8000 - Max</v>
      </c>
      <c r="S100" s="171" t="str">
        <f t="shared" si="23"/>
        <v>1735</v>
      </c>
      <c r="T100" s="156">
        <f t="shared" si="20"/>
        <v>3470</v>
      </c>
      <c r="U100" s="155"/>
      <c r="V100" s="171"/>
      <c r="W100" s="155"/>
      <c r="X100" s="160"/>
    </row>
    <row r="101" spans="5:24" x14ac:dyDescent="0.35">
      <c r="E101" s="124" t="s">
        <v>313</v>
      </c>
      <c r="F101" s="184" t="s">
        <v>369</v>
      </c>
      <c r="G101" s="168" t="s">
        <v>330</v>
      </c>
      <c r="H101" s="127" t="s">
        <v>105</v>
      </c>
      <c r="I101" s="127">
        <f>'IES Participantes 2025'!$AJ$19</f>
        <v>2</v>
      </c>
      <c r="J101" s="134"/>
      <c r="K101" s="131"/>
      <c r="L101" s="127"/>
      <c r="M101" s="131"/>
      <c r="N101" s="134"/>
      <c r="O101" s="127" t="s">
        <v>385</v>
      </c>
      <c r="P101" s="127" t="s">
        <v>326</v>
      </c>
      <c r="Q101" s="132">
        <v>357.01</v>
      </c>
      <c r="R101" s="127" t="str">
        <f t="shared" si="16"/>
        <v>100 - 499</v>
      </c>
      <c r="S101" s="134" t="str">
        <f t="shared" si="23"/>
        <v>211</v>
      </c>
      <c r="T101" s="20">
        <f t="shared" si="20"/>
        <v>422</v>
      </c>
      <c r="U101" s="127"/>
      <c r="V101" s="134"/>
      <c r="W101" s="127"/>
      <c r="X101" s="119"/>
    </row>
    <row r="102" spans="5:24" x14ac:dyDescent="0.35">
      <c r="E102" s="124" t="s">
        <v>313</v>
      </c>
      <c r="F102" s="184" t="s">
        <v>369</v>
      </c>
      <c r="G102" s="168" t="s">
        <v>330</v>
      </c>
      <c r="H102" s="127" t="s">
        <v>105</v>
      </c>
      <c r="I102" s="127">
        <f>'IES Participantes 2025'!$AJ$19</f>
        <v>2</v>
      </c>
      <c r="J102" s="134"/>
      <c r="K102" s="131"/>
      <c r="L102" s="127"/>
      <c r="M102" s="131"/>
      <c r="N102" s="134"/>
      <c r="O102" s="127" t="s">
        <v>326</v>
      </c>
      <c r="P102" s="127" t="s">
        <v>303</v>
      </c>
      <c r="Q102" s="132">
        <v>930.75</v>
      </c>
      <c r="R102" s="127" t="str">
        <f t="shared" si="16"/>
        <v>500 - 1999</v>
      </c>
      <c r="S102" s="134" t="str">
        <f t="shared" si="23"/>
        <v>309</v>
      </c>
      <c r="T102" s="20">
        <f t="shared" si="20"/>
        <v>618</v>
      </c>
      <c r="U102" s="127"/>
      <c r="V102" s="134"/>
      <c r="W102" s="127"/>
      <c r="X102" s="119"/>
    </row>
    <row r="103" spans="5:24" x14ac:dyDescent="0.35">
      <c r="E103" s="124" t="s">
        <v>313</v>
      </c>
      <c r="F103" s="184" t="s">
        <v>369</v>
      </c>
      <c r="G103" s="168" t="s">
        <v>330</v>
      </c>
      <c r="H103" s="127" t="s">
        <v>105</v>
      </c>
      <c r="I103" s="127">
        <f>'IES Participantes 2025'!$AJ$19</f>
        <v>2</v>
      </c>
      <c r="J103" s="134"/>
      <c r="K103" s="131"/>
      <c r="L103" s="127"/>
      <c r="M103" s="131"/>
      <c r="N103" s="134"/>
      <c r="O103" s="127" t="s">
        <v>303</v>
      </c>
      <c r="P103" s="127" t="s">
        <v>327</v>
      </c>
      <c r="Q103" s="132">
        <v>1059.53</v>
      </c>
      <c r="R103" s="127" t="str">
        <f t="shared" si="16"/>
        <v>500 - 1999</v>
      </c>
      <c r="S103" s="134" t="str">
        <f t="shared" si="23"/>
        <v>309</v>
      </c>
      <c r="T103" s="20">
        <f t="shared" si="20"/>
        <v>618</v>
      </c>
      <c r="U103" s="127"/>
      <c r="V103" s="134"/>
      <c r="W103" s="127"/>
      <c r="X103" s="119"/>
    </row>
    <row r="104" spans="5:24" x14ac:dyDescent="0.35">
      <c r="E104" s="124" t="s">
        <v>313</v>
      </c>
      <c r="F104" s="184" t="s">
        <v>369</v>
      </c>
      <c r="G104" s="168" t="s">
        <v>330</v>
      </c>
      <c r="H104" s="127" t="s">
        <v>105</v>
      </c>
      <c r="I104" s="127">
        <f>'IES Participantes 2025'!$AJ$19</f>
        <v>2</v>
      </c>
      <c r="J104" s="134"/>
      <c r="K104" s="131"/>
      <c r="L104" s="127"/>
      <c r="M104" s="131"/>
      <c r="N104" s="134"/>
      <c r="O104" s="127" t="s">
        <v>327</v>
      </c>
      <c r="P104" s="127" t="s">
        <v>328</v>
      </c>
      <c r="Q104" s="132">
        <v>673.97</v>
      </c>
      <c r="R104" s="127" t="str">
        <f t="shared" si="16"/>
        <v>500 - 1999</v>
      </c>
      <c r="S104" s="134" t="str">
        <f t="shared" si="23"/>
        <v>309</v>
      </c>
      <c r="T104" s="20">
        <f t="shared" si="20"/>
        <v>618</v>
      </c>
      <c r="U104" s="127"/>
      <c r="V104" s="134"/>
      <c r="W104" s="127"/>
      <c r="X104" s="119"/>
    </row>
    <row r="105" spans="5:24" x14ac:dyDescent="0.35">
      <c r="E105" s="124" t="s">
        <v>313</v>
      </c>
      <c r="F105" s="184" t="s">
        <v>369</v>
      </c>
      <c r="G105" s="168" t="s">
        <v>330</v>
      </c>
      <c r="H105" s="127" t="s">
        <v>105</v>
      </c>
      <c r="I105" s="127">
        <f>'IES Participantes 2025'!$AJ$19</f>
        <v>2</v>
      </c>
      <c r="J105" s="134"/>
      <c r="K105" s="131"/>
      <c r="L105" s="127"/>
      <c r="M105" s="131"/>
      <c r="N105" s="134"/>
      <c r="O105" s="127" t="s">
        <v>328</v>
      </c>
      <c r="P105" s="127" t="s">
        <v>329</v>
      </c>
      <c r="Q105" s="132">
        <v>199.82</v>
      </c>
      <c r="R105" s="127" t="str">
        <f t="shared" si="16"/>
        <v>100 - 499</v>
      </c>
      <c r="S105" s="134" t="str">
        <f t="shared" si="23"/>
        <v>211</v>
      </c>
      <c r="T105" s="20">
        <f t="shared" si="20"/>
        <v>422</v>
      </c>
      <c r="U105" s="127"/>
      <c r="V105" s="134"/>
      <c r="W105" s="127"/>
      <c r="X105" s="119"/>
    </row>
    <row r="106" spans="5:24" x14ac:dyDescent="0.35">
      <c r="E106" s="162" t="s">
        <v>313</v>
      </c>
      <c r="F106" s="186" t="s">
        <v>451</v>
      </c>
      <c r="G106" s="169" t="s">
        <v>456</v>
      </c>
      <c r="H106" s="155" t="s">
        <v>127</v>
      </c>
      <c r="I106" s="155">
        <f>'IES Participantes 2025'!$AJ$20</f>
        <v>2</v>
      </c>
      <c r="J106" s="171">
        <v>0</v>
      </c>
      <c r="K106" s="173">
        <v>15</v>
      </c>
      <c r="L106" s="155">
        <f t="shared" si="21"/>
        <v>0</v>
      </c>
      <c r="M106" s="173">
        <v>7</v>
      </c>
      <c r="N106" s="171">
        <f t="shared" si="22"/>
        <v>3500</v>
      </c>
      <c r="O106" s="155" t="s">
        <v>304</v>
      </c>
      <c r="P106" s="155" t="s">
        <v>385</v>
      </c>
      <c r="Q106" s="166">
        <v>8216.8799999999992</v>
      </c>
      <c r="R106" s="155" t="str">
        <f t="shared" si="16"/>
        <v>8000 - Max</v>
      </c>
      <c r="S106" s="171" t="str">
        <f t="shared" si="23"/>
        <v>1735</v>
      </c>
      <c r="T106" s="156">
        <f t="shared" si="20"/>
        <v>3470</v>
      </c>
      <c r="U106" s="155"/>
      <c r="V106" s="171"/>
      <c r="W106" s="155"/>
      <c r="X106" s="160"/>
    </row>
    <row r="107" spans="5:24" x14ac:dyDescent="0.35">
      <c r="E107" s="124" t="s">
        <v>313</v>
      </c>
      <c r="F107" s="184" t="s">
        <v>451</v>
      </c>
      <c r="G107" s="168" t="s">
        <v>456</v>
      </c>
      <c r="H107" s="127" t="s">
        <v>127</v>
      </c>
      <c r="I107" s="127">
        <f>'IES Participantes 2025'!$AJ$20</f>
        <v>2</v>
      </c>
      <c r="J107" s="134"/>
      <c r="K107" s="131"/>
      <c r="L107" s="127"/>
      <c r="M107" s="131"/>
      <c r="N107" s="134"/>
      <c r="O107" s="127" t="s">
        <v>385</v>
      </c>
      <c r="P107" s="127" t="s">
        <v>326</v>
      </c>
      <c r="Q107" s="132">
        <v>357.01</v>
      </c>
      <c r="R107" s="127" t="str">
        <f t="shared" si="16"/>
        <v>100 - 499</v>
      </c>
      <c r="S107" s="134" t="str">
        <f t="shared" si="23"/>
        <v>211</v>
      </c>
      <c r="T107" s="20">
        <f t="shared" si="20"/>
        <v>422</v>
      </c>
      <c r="U107" s="127"/>
      <c r="V107" s="134"/>
      <c r="W107" s="127"/>
      <c r="X107" s="119"/>
    </row>
    <row r="108" spans="5:24" x14ac:dyDescent="0.35">
      <c r="E108" s="162" t="s">
        <v>313</v>
      </c>
      <c r="F108" s="186" t="s">
        <v>369</v>
      </c>
      <c r="G108" s="169" t="s">
        <v>330</v>
      </c>
      <c r="H108" s="155" t="s">
        <v>73</v>
      </c>
      <c r="I108" s="155">
        <f>'IES Participantes 2025'!$AJ$21</f>
        <v>2</v>
      </c>
      <c r="J108" s="171">
        <v>0</v>
      </c>
      <c r="K108" s="173">
        <v>15</v>
      </c>
      <c r="L108" s="155">
        <f t="shared" si="21"/>
        <v>0</v>
      </c>
      <c r="M108" s="173">
        <v>14</v>
      </c>
      <c r="N108" s="171">
        <f t="shared" si="22"/>
        <v>7000</v>
      </c>
      <c r="O108" s="155" t="s">
        <v>304</v>
      </c>
      <c r="P108" s="155" t="s">
        <v>385</v>
      </c>
      <c r="Q108" s="166">
        <v>8216.8799999999992</v>
      </c>
      <c r="R108" s="155" t="str">
        <f t="shared" si="16"/>
        <v>8000 - Max</v>
      </c>
      <c r="S108" s="171" t="str">
        <f t="shared" si="23"/>
        <v>1735</v>
      </c>
      <c r="T108" s="156">
        <f t="shared" si="20"/>
        <v>3470</v>
      </c>
      <c r="U108" s="155"/>
      <c r="V108" s="171"/>
      <c r="W108" s="155"/>
      <c r="X108" s="160"/>
    </row>
    <row r="109" spans="5:24" x14ac:dyDescent="0.35">
      <c r="E109" s="124" t="s">
        <v>313</v>
      </c>
      <c r="F109" s="184" t="s">
        <v>369</v>
      </c>
      <c r="G109" s="168" t="s">
        <v>330</v>
      </c>
      <c r="H109" s="127" t="s">
        <v>73</v>
      </c>
      <c r="I109" s="127">
        <f>'IES Participantes 2025'!$AJ$21</f>
        <v>2</v>
      </c>
      <c r="J109" s="134"/>
      <c r="K109" s="131"/>
      <c r="L109" s="127"/>
      <c r="M109" s="131"/>
      <c r="N109" s="134"/>
      <c r="O109" s="127" t="s">
        <v>385</v>
      </c>
      <c r="P109" s="127" t="s">
        <v>326</v>
      </c>
      <c r="Q109" s="132">
        <v>357.01</v>
      </c>
      <c r="R109" s="127" t="str">
        <f t="shared" si="16"/>
        <v>100 - 499</v>
      </c>
      <c r="S109" s="134" t="str">
        <f t="shared" si="23"/>
        <v>211</v>
      </c>
      <c r="T109" s="20">
        <f t="shared" si="20"/>
        <v>422</v>
      </c>
      <c r="U109" s="127"/>
      <c r="V109" s="134"/>
      <c r="W109" s="127"/>
      <c r="X109" s="119"/>
    </row>
    <row r="110" spans="5:24" x14ac:dyDescent="0.35">
      <c r="E110" s="124" t="s">
        <v>313</v>
      </c>
      <c r="F110" s="184" t="s">
        <v>369</v>
      </c>
      <c r="G110" s="168" t="s">
        <v>330</v>
      </c>
      <c r="H110" s="127" t="s">
        <v>73</v>
      </c>
      <c r="I110" s="127">
        <f>'IES Participantes 2025'!$AJ$21</f>
        <v>2</v>
      </c>
      <c r="J110" s="134"/>
      <c r="K110" s="131"/>
      <c r="L110" s="127"/>
      <c r="M110" s="131"/>
      <c r="N110" s="134"/>
      <c r="O110" s="127" t="s">
        <v>326</v>
      </c>
      <c r="P110" s="127" t="s">
        <v>303</v>
      </c>
      <c r="Q110" s="132">
        <v>930.75</v>
      </c>
      <c r="R110" s="127" t="str">
        <f t="shared" si="16"/>
        <v>500 - 1999</v>
      </c>
      <c r="S110" s="134" t="str">
        <f t="shared" si="23"/>
        <v>309</v>
      </c>
      <c r="T110" s="20">
        <f t="shared" si="20"/>
        <v>618</v>
      </c>
      <c r="U110" s="127"/>
      <c r="V110" s="134"/>
      <c r="W110" s="127"/>
      <c r="X110" s="119"/>
    </row>
    <row r="111" spans="5:24" x14ac:dyDescent="0.35">
      <c r="E111" s="124" t="s">
        <v>313</v>
      </c>
      <c r="F111" s="184" t="s">
        <v>369</v>
      </c>
      <c r="G111" s="168" t="s">
        <v>330</v>
      </c>
      <c r="H111" s="127" t="s">
        <v>73</v>
      </c>
      <c r="I111" s="127">
        <f>'IES Participantes 2025'!$AJ$21</f>
        <v>2</v>
      </c>
      <c r="J111" s="134"/>
      <c r="K111" s="131"/>
      <c r="L111" s="127"/>
      <c r="M111" s="131"/>
      <c r="N111" s="134"/>
      <c r="O111" s="127" t="s">
        <v>303</v>
      </c>
      <c r="P111" s="127" t="s">
        <v>327</v>
      </c>
      <c r="Q111" s="132">
        <v>1059.53</v>
      </c>
      <c r="R111" s="127" t="str">
        <f t="shared" si="16"/>
        <v>500 - 1999</v>
      </c>
      <c r="S111" s="134" t="str">
        <f t="shared" si="23"/>
        <v>309</v>
      </c>
      <c r="T111" s="20">
        <f t="shared" si="20"/>
        <v>618</v>
      </c>
      <c r="U111" s="127"/>
      <c r="V111" s="134"/>
      <c r="W111" s="127"/>
      <c r="X111" s="119"/>
    </row>
    <row r="112" spans="5:24" x14ac:dyDescent="0.35">
      <c r="E112" s="124" t="s">
        <v>313</v>
      </c>
      <c r="F112" s="184" t="s">
        <v>369</v>
      </c>
      <c r="G112" s="168" t="s">
        <v>330</v>
      </c>
      <c r="H112" s="127" t="s">
        <v>73</v>
      </c>
      <c r="I112" s="127">
        <f>'IES Participantes 2025'!$AJ$21</f>
        <v>2</v>
      </c>
      <c r="J112" s="134"/>
      <c r="K112" s="131"/>
      <c r="L112" s="127"/>
      <c r="M112" s="131"/>
      <c r="N112" s="134"/>
      <c r="O112" s="127" t="s">
        <v>327</v>
      </c>
      <c r="P112" s="127" t="s">
        <v>328</v>
      </c>
      <c r="Q112" s="132">
        <v>673.97</v>
      </c>
      <c r="R112" s="127" t="str">
        <f t="shared" si="16"/>
        <v>500 - 1999</v>
      </c>
      <c r="S112" s="134" t="str">
        <f t="shared" si="23"/>
        <v>309</v>
      </c>
      <c r="T112" s="20">
        <f t="shared" si="20"/>
        <v>618</v>
      </c>
      <c r="U112" s="127"/>
      <c r="V112" s="134"/>
      <c r="W112" s="127"/>
      <c r="X112" s="119"/>
    </row>
    <row r="113" spans="5:24" x14ac:dyDescent="0.35">
      <c r="E113" s="124" t="s">
        <v>313</v>
      </c>
      <c r="F113" s="184" t="s">
        <v>369</v>
      </c>
      <c r="G113" s="168" t="s">
        <v>330</v>
      </c>
      <c r="H113" s="127" t="s">
        <v>73</v>
      </c>
      <c r="I113" s="127">
        <f>'IES Participantes 2025'!$AJ$21</f>
        <v>2</v>
      </c>
      <c r="J113" s="134"/>
      <c r="K113" s="131"/>
      <c r="L113" s="127"/>
      <c r="M113" s="131"/>
      <c r="N113" s="134"/>
      <c r="O113" s="127" t="s">
        <v>328</v>
      </c>
      <c r="P113" s="127" t="s">
        <v>329</v>
      </c>
      <c r="Q113" s="132">
        <v>199.82</v>
      </c>
      <c r="R113" s="127" t="str">
        <f t="shared" si="16"/>
        <v>100 - 499</v>
      </c>
      <c r="S113" s="134" t="str">
        <f t="shared" si="23"/>
        <v>211</v>
      </c>
      <c r="T113" s="20">
        <f t="shared" si="20"/>
        <v>422</v>
      </c>
      <c r="U113" s="127"/>
      <c r="V113" s="134"/>
      <c r="W113" s="127"/>
      <c r="X113" s="119"/>
    </row>
    <row r="114" spans="5:24" x14ac:dyDescent="0.35">
      <c r="E114" s="162" t="s">
        <v>313</v>
      </c>
      <c r="F114" s="186" t="s">
        <v>451</v>
      </c>
      <c r="G114" s="169" t="s">
        <v>456</v>
      </c>
      <c r="H114" s="155" t="s">
        <v>110</v>
      </c>
      <c r="I114" s="155">
        <f>'IES Participantes 2025'!$AJ$22</f>
        <v>1</v>
      </c>
      <c r="J114" s="171">
        <v>0</v>
      </c>
      <c r="K114" s="173">
        <v>15</v>
      </c>
      <c r="L114" s="155">
        <f t="shared" si="21"/>
        <v>0</v>
      </c>
      <c r="M114" s="173">
        <v>7</v>
      </c>
      <c r="N114" s="171">
        <f t="shared" si="22"/>
        <v>1750</v>
      </c>
      <c r="O114" s="155" t="s">
        <v>256</v>
      </c>
      <c r="P114" s="155" t="s">
        <v>385</v>
      </c>
      <c r="Q114" s="166">
        <v>7947.88</v>
      </c>
      <c r="R114" s="155" t="str">
        <f t="shared" si="16"/>
        <v>4000 - 7999</v>
      </c>
      <c r="S114" s="171" t="str">
        <f t="shared" si="23"/>
        <v>1188</v>
      </c>
      <c r="T114" s="156">
        <f t="shared" si="20"/>
        <v>1188</v>
      </c>
      <c r="U114" s="155"/>
      <c r="V114" s="171"/>
      <c r="W114" s="155"/>
      <c r="X114" s="160"/>
    </row>
    <row r="115" spans="5:24" x14ac:dyDescent="0.35">
      <c r="E115" s="124" t="s">
        <v>313</v>
      </c>
      <c r="F115" s="184" t="s">
        <v>451</v>
      </c>
      <c r="G115" s="168" t="s">
        <v>456</v>
      </c>
      <c r="H115" s="127" t="s">
        <v>110</v>
      </c>
      <c r="I115" s="127">
        <f>'IES Participantes 2025'!$AJ$22</f>
        <v>1</v>
      </c>
      <c r="J115" s="134"/>
      <c r="K115" s="131"/>
      <c r="L115" s="127"/>
      <c r="M115" s="131"/>
      <c r="N115" s="134"/>
      <c r="O115" s="127" t="s">
        <v>385</v>
      </c>
      <c r="P115" s="127" t="s">
        <v>326</v>
      </c>
      <c r="Q115" s="132">
        <v>357.01</v>
      </c>
      <c r="R115" s="127" t="str">
        <f t="shared" si="16"/>
        <v>100 - 499</v>
      </c>
      <c r="S115" s="134" t="str">
        <f t="shared" si="23"/>
        <v>211</v>
      </c>
      <c r="T115" s="20">
        <f t="shared" si="20"/>
        <v>211</v>
      </c>
      <c r="U115" s="127"/>
      <c r="V115" s="134"/>
      <c r="W115" s="127"/>
      <c r="X115" s="119"/>
    </row>
    <row r="116" spans="5:24" x14ac:dyDescent="0.35">
      <c r="E116" s="162" t="s">
        <v>313</v>
      </c>
      <c r="F116" s="186" t="s">
        <v>369</v>
      </c>
      <c r="G116" s="169" t="s">
        <v>330</v>
      </c>
      <c r="H116" s="155" t="s">
        <v>109</v>
      </c>
      <c r="I116" s="155">
        <f>'IES Participantes 2025'!$AJ$23</f>
        <v>2</v>
      </c>
      <c r="J116" s="171">
        <v>0</v>
      </c>
      <c r="K116" s="173">
        <v>15</v>
      </c>
      <c r="L116" s="155">
        <f t="shared" si="21"/>
        <v>0</v>
      </c>
      <c r="M116" s="173">
        <v>14</v>
      </c>
      <c r="N116" s="171">
        <f t="shared" si="22"/>
        <v>7000</v>
      </c>
      <c r="O116" s="155" t="s">
        <v>304</v>
      </c>
      <c r="P116" s="155" t="s">
        <v>385</v>
      </c>
      <c r="Q116" s="166">
        <v>8216.8799999999992</v>
      </c>
      <c r="R116" s="155" t="str">
        <f t="shared" si="16"/>
        <v>8000 - Max</v>
      </c>
      <c r="S116" s="171" t="str">
        <f t="shared" si="23"/>
        <v>1735</v>
      </c>
      <c r="T116" s="156">
        <f t="shared" si="20"/>
        <v>3470</v>
      </c>
      <c r="U116" s="155"/>
      <c r="V116" s="171"/>
      <c r="W116" s="155"/>
      <c r="X116" s="160"/>
    </row>
    <row r="117" spans="5:24" x14ac:dyDescent="0.35">
      <c r="E117" s="124" t="s">
        <v>313</v>
      </c>
      <c r="F117" s="184" t="s">
        <v>369</v>
      </c>
      <c r="G117" s="168" t="s">
        <v>330</v>
      </c>
      <c r="H117" s="127" t="s">
        <v>109</v>
      </c>
      <c r="I117" s="127">
        <f>'IES Participantes 2025'!$AJ$23</f>
        <v>2</v>
      </c>
      <c r="J117" s="134"/>
      <c r="K117" s="131"/>
      <c r="L117" s="127"/>
      <c r="M117" s="131"/>
      <c r="N117" s="134"/>
      <c r="O117" s="127" t="s">
        <v>385</v>
      </c>
      <c r="P117" s="127" t="s">
        <v>326</v>
      </c>
      <c r="Q117" s="132">
        <v>357.01</v>
      </c>
      <c r="R117" s="127" t="str">
        <f t="shared" si="16"/>
        <v>100 - 499</v>
      </c>
      <c r="S117" s="134" t="str">
        <f t="shared" si="23"/>
        <v>211</v>
      </c>
      <c r="T117" s="20">
        <f t="shared" si="20"/>
        <v>422</v>
      </c>
      <c r="U117" s="127"/>
      <c r="V117" s="134"/>
      <c r="W117" s="127"/>
      <c r="X117" s="119"/>
    </row>
    <row r="118" spans="5:24" x14ac:dyDescent="0.35">
      <c r="E118" s="124" t="s">
        <v>313</v>
      </c>
      <c r="F118" s="184" t="s">
        <v>369</v>
      </c>
      <c r="G118" s="168" t="s">
        <v>330</v>
      </c>
      <c r="H118" s="127" t="s">
        <v>109</v>
      </c>
      <c r="I118" s="127">
        <f>'IES Participantes 2025'!$AJ$23</f>
        <v>2</v>
      </c>
      <c r="J118" s="134"/>
      <c r="K118" s="131"/>
      <c r="L118" s="127"/>
      <c r="M118" s="131"/>
      <c r="N118" s="134"/>
      <c r="O118" s="127" t="s">
        <v>326</v>
      </c>
      <c r="P118" s="127" t="s">
        <v>303</v>
      </c>
      <c r="Q118" s="132">
        <v>930.75</v>
      </c>
      <c r="R118" s="127" t="str">
        <f t="shared" si="16"/>
        <v>500 - 1999</v>
      </c>
      <c r="S118" s="134" t="str">
        <f t="shared" si="23"/>
        <v>309</v>
      </c>
      <c r="T118" s="20">
        <f t="shared" si="20"/>
        <v>618</v>
      </c>
      <c r="U118" s="127"/>
      <c r="V118" s="134"/>
      <c r="W118" s="127"/>
      <c r="X118" s="119"/>
    </row>
    <row r="119" spans="5:24" x14ac:dyDescent="0.35">
      <c r="E119" s="124" t="s">
        <v>313</v>
      </c>
      <c r="F119" s="184" t="s">
        <v>369</v>
      </c>
      <c r="G119" s="168" t="s">
        <v>330</v>
      </c>
      <c r="H119" s="127" t="s">
        <v>109</v>
      </c>
      <c r="I119" s="127">
        <f>'IES Participantes 2025'!$AJ$23</f>
        <v>2</v>
      </c>
      <c r="J119" s="134"/>
      <c r="K119" s="131"/>
      <c r="L119" s="127"/>
      <c r="M119" s="131"/>
      <c r="N119" s="134"/>
      <c r="O119" s="127" t="s">
        <v>303</v>
      </c>
      <c r="P119" s="127" t="s">
        <v>327</v>
      </c>
      <c r="Q119" s="132">
        <v>1059.53</v>
      </c>
      <c r="R119" s="127" t="str">
        <f t="shared" si="16"/>
        <v>500 - 1999</v>
      </c>
      <c r="S119" s="134" t="str">
        <f t="shared" si="23"/>
        <v>309</v>
      </c>
      <c r="T119" s="20">
        <f t="shared" si="20"/>
        <v>618</v>
      </c>
      <c r="U119" s="127"/>
      <c r="V119" s="134"/>
      <c r="W119" s="127"/>
      <c r="X119" s="119"/>
    </row>
    <row r="120" spans="5:24" x14ac:dyDescent="0.35">
      <c r="E120" s="124" t="s">
        <v>313</v>
      </c>
      <c r="F120" s="184" t="s">
        <v>369</v>
      </c>
      <c r="G120" s="168" t="s">
        <v>330</v>
      </c>
      <c r="H120" s="127" t="s">
        <v>109</v>
      </c>
      <c r="I120" s="127">
        <f>'IES Participantes 2025'!$AJ$23</f>
        <v>2</v>
      </c>
      <c r="J120" s="134"/>
      <c r="K120" s="131"/>
      <c r="L120" s="127"/>
      <c r="M120" s="131"/>
      <c r="N120" s="134"/>
      <c r="O120" s="127" t="s">
        <v>327</v>
      </c>
      <c r="P120" s="127" t="s">
        <v>328</v>
      </c>
      <c r="Q120" s="132">
        <v>673.97</v>
      </c>
      <c r="R120" s="127" t="str">
        <f t="shared" si="16"/>
        <v>500 - 1999</v>
      </c>
      <c r="S120" s="134" t="str">
        <f t="shared" si="23"/>
        <v>309</v>
      </c>
      <c r="T120" s="20">
        <f t="shared" si="20"/>
        <v>618</v>
      </c>
      <c r="U120" s="127"/>
      <c r="V120" s="134"/>
      <c r="W120" s="127"/>
      <c r="X120" s="119"/>
    </row>
    <row r="121" spans="5:24" x14ac:dyDescent="0.35">
      <c r="E121" s="124" t="s">
        <v>313</v>
      </c>
      <c r="F121" s="184" t="s">
        <v>369</v>
      </c>
      <c r="G121" s="168" t="s">
        <v>330</v>
      </c>
      <c r="H121" s="127" t="s">
        <v>109</v>
      </c>
      <c r="I121" s="127">
        <f>'IES Participantes 2025'!$AJ$23</f>
        <v>2</v>
      </c>
      <c r="J121" s="134"/>
      <c r="K121" s="131"/>
      <c r="L121" s="127"/>
      <c r="M121" s="131"/>
      <c r="N121" s="134"/>
      <c r="O121" s="127" t="s">
        <v>328</v>
      </c>
      <c r="P121" s="127" t="s">
        <v>329</v>
      </c>
      <c r="Q121" s="132">
        <v>199.82</v>
      </c>
      <c r="R121" s="127" t="str">
        <f t="shared" si="16"/>
        <v>100 - 499</v>
      </c>
      <c r="S121" s="134" t="str">
        <f t="shared" si="23"/>
        <v>211</v>
      </c>
      <c r="T121" s="20">
        <f t="shared" si="20"/>
        <v>422</v>
      </c>
      <c r="U121" s="127"/>
      <c r="V121" s="134"/>
      <c r="W121" s="127"/>
      <c r="X121" s="119"/>
    </row>
    <row r="122" spans="5:24" x14ac:dyDescent="0.35">
      <c r="E122" s="162" t="s">
        <v>313</v>
      </c>
      <c r="F122" s="186" t="s">
        <v>452</v>
      </c>
      <c r="G122" s="169" t="s">
        <v>457</v>
      </c>
      <c r="H122" s="155" t="s">
        <v>81</v>
      </c>
      <c r="I122" s="155">
        <f>'IES Participantes 2025'!$AJ$24</f>
        <v>1</v>
      </c>
      <c r="J122" s="171">
        <v>0</v>
      </c>
      <c r="K122" s="173">
        <v>15</v>
      </c>
      <c r="L122" s="155">
        <f t="shared" si="21"/>
        <v>0</v>
      </c>
      <c r="M122" s="173">
        <v>9</v>
      </c>
      <c r="N122" s="171">
        <f>$B$4*M122*I122</f>
        <v>2250</v>
      </c>
      <c r="O122" s="155" t="s">
        <v>304</v>
      </c>
      <c r="P122" s="155" t="s">
        <v>385</v>
      </c>
      <c r="Q122" s="166">
        <v>8216.8799999999992</v>
      </c>
      <c r="R122" s="155" t="str">
        <f t="shared" ref="R122:R130" si="24">IF(OR(Q122="",Q122&lt;10),"Abaixo do intervalo",IF(Q122&lt;=99,"10 - 99",IF(Q122&lt;=499,"100 - 499",IF(Q122&lt;=1999,"500 - 1999",IF(Q122&lt;=2999,"2000 - 2999",IF(Q122&lt;=3999,"3000 - 3999",IF(Q122&lt;=7999,"4000 - 7999","8000 - Max")))))))</f>
        <v>8000 - Max</v>
      </c>
      <c r="S122" s="171" t="str">
        <f t="shared" si="23"/>
        <v>1735</v>
      </c>
      <c r="T122" s="156">
        <f t="shared" si="20"/>
        <v>1735</v>
      </c>
      <c r="U122" s="155"/>
      <c r="V122" s="171"/>
      <c r="W122" s="155"/>
      <c r="X122" s="160"/>
    </row>
    <row r="123" spans="5:24" x14ac:dyDescent="0.35">
      <c r="E123" s="124" t="s">
        <v>313</v>
      </c>
      <c r="F123" s="184" t="s">
        <v>452</v>
      </c>
      <c r="G123" s="168" t="s">
        <v>457</v>
      </c>
      <c r="H123" s="127" t="s">
        <v>81</v>
      </c>
      <c r="I123" s="127">
        <f>'IES Participantes 2025'!$AJ$24</f>
        <v>1</v>
      </c>
      <c r="J123" s="134"/>
      <c r="K123" s="131"/>
      <c r="L123" s="127"/>
      <c r="M123" s="131"/>
      <c r="N123" s="134"/>
      <c r="O123" s="127" t="s">
        <v>385</v>
      </c>
      <c r="P123" s="127" t="s">
        <v>326</v>
      </c>
      <c r="Q123" s="132">
        <v>357.01</v>
      </c>
      <c r="R123" s="127" t="str">
        <f t="shared" si="24"/>
        <v>100 - 499</v>
      </c>
      <c r="S123" s="134" t="str">
        <f t="shared" si="23"/>
        <v>211</v>
      </c>
      <c r="T123" s="20">
        <f t="shared" si="20"/>
        <v>211</v>
      </c>
      <c r="U123" s="127"/>
      <c r="V123" s="134"/>
      <c r="W123" s="127"/>
      <c r="X123" s="119"/>
    </row>
    <row r="124" spans="5:24" x14ac:dyDescent="0.35">
      <c r="E124" s="124" t="s">
        <v>313</v>
      </c>
      <c r="F124" s="184" t="s">
        <v>452</v>
      </c>
      <c r="G124" s="168" t="s">
        <v>457</v>
      </c>
      <c r="H124" s="127" t="s">
        <v>81</v>
      </c>
      <c r="I124" s="127">
        <f>'IES Participantes 2025'!$AJ$24</f>
        <v>1</v>
      </c>
      <c r="J124" s="134"/>
      <c r="K124" s="131"/>
      <c r="L124" s="127"/>
      <c r="M124" s="131"/>
      <c r="N124" s="134"/>
      <c r="O124" s="127" t="s">
        <v>326</v>
      </c>
      <c r="P124" s="127" t="s">
        <v>303</v>
      </c>
      <c r="Q124" s="132">
        <v>930.75</v>
      </c>
      <c r="R124" s="127" t="str">
        <f t="shared" si="24"/>
        <v>500 - 1999</v>
      </c>
      <c r="S124" s="134" t="str">
        <f t="shared" si="23"/>
        <v>309</v>
      </c>
      <c r="T124" s="20">
        <f t="shared" si="20"/>
        <v>309</v>
      </c>
      <c r="U124" s="127"/>
      <c r="V124" s="134"/>
      <c r="W124" s="127"/>
      <c r="X124" s="119"/>
    </row>
    <row r="125" spans="5:24" x14ac:dyDescent="0.35">
      <c r="E125" s="162" t="s">
        <v>313</v>
      </c>
      <c r="F125" s="186" t="s">
        <v>369</v>
      </c>
      <c r="G125" s="169" t="s">
        <v>330</v>
      </c>
      <c r="H125" s="155" t="s">
        <v>83</v>
      </c>
      <c r="I125" s="155">
        <f>'IES Participantes 2025'!$AJ$25</f>
        <v>1</v>
      </c>
      <c r="J125" s="171">
        <v>0</v>
      </c>
      <c r="K125" s="173">
        <v>15</v>
      </c>
      <c r="L125" s="155">
        <f t="shared" ref="L125" si="25">$B$3*K125*I125</f>
        <v>0</v>
      </c>
      <c r="M125" s="173">
        <v>14</v>
      </c>
      <c r="N125" s="171">
        <f t="shared" ref="N125:N143" si="26">$B$4*M125*I125</f>
        <v>3500</v>
      </c>
      <c r="O125" s="155" t="s">
        <v>304</v>
      </c>
      <c r="P125" s="155" t="s">
        <v>385</v>
      </c>
      <c r="Q125" s="166">
        <v>8216.8799999999992</v>
      </c>
      <c r="R125" s="155" t="str">
        <f t="shared" si="24"/>
        <v>8000 - Max</v>
      </c>
      <c r="S125" s="171" t="str">
        <f t="shared" si="23"/>
        <v>1735</v>
      </c>
      <c r="T125" s="156">
        <f t="shared" si="20"/>
        <v>1735</v>
      </c>
      <c r="U125" s="155"/>
      <c r="V125" s="171"/>
      <c r="W125" s="155"/>
      <c r="X125" s="160"/>
    </row>
    <row r="126" spans="5:24" x14ac:dyDescent="0.35">
      <c r="E126" s="124" t="s">
        <v>313</v>
      </c>
      <c r="F126" s="184" t="s">
        <v>369</v>
      </c>
      <c r="G126" s="168" t="s">
        <v>330</v>
      </c>
      <c r="H126" s="127" t="s">
        <v>83</v>
      </c>
      <c r="I126" s="127">
        <f>'IES Participantes 2025'!$AJ$25</f>
        <v>1</v>
      </c>
      <c r="J126" s="134"/>
      <c r="K126" s="131"/>
      <c r="L126" s="127"/>
      <c r="M126" s="131"/>
      <c r="N126" s="134"/>
      <c r="O126" s="127" t="s">
        <v>385</v>
      </c>
      <c r="P126" s="127" t="s">
        <v>326</v>
      </c>
      <c r="Q126" s="132">
        <v>357.01</v>
      </c>
      <c r="R126" s="127" t="str">
        <f t="shared" si="24"/>
        <v>100 - 499</v>
      </c>
      <c r="S126" s="134" t="str">
        <f t="shared" si="23"/>
        <v>211</v>
      </c>
      <c r="T126" s="20">
        <f t="shared" si="20"/>
        <v>211</v>
      </c>
      <c r="U126" s="127"/>
      <c r="V126" s="134"/>
      <c r="W126" s="127"/>
      <c r="X126" s="119"/>
    </row>
    <row r="127" spans="5:24" x14ac:dyDescent="0.35">
      <c r="E127" s="124" t="s">
        <v>313</v>
      </c>
      <c r="F127" s="184" t="s">
        <v>369</v>
      </c>
      <c r="G127" s="168" t="s">
        <v>330</v>
      </c>
      <c r="H127" s="127" t="s">
        <v>83</v>
      </c>
      <c r="I127" s="127">
        <f>'IES Participantes 2025'!$AJ$25</f>
        <v>1</v>
      </c>
      <c r="J127" s="134"/>
      <c r="K127" s="131"/>
      <c r="L127" s="127"/>
      <c r="M127" s="131"/>
      <c r="N127" s="134"/>
      <c r="O127" s="127" t="s">
        <v>326</v>
      </c>
      <c r="P127" s="127" t="s">
        <v>303</v>
      </c>
      <c r="Q127" s="132">
        <v>930.75</v>
      </c>
      <c r="R127" s="127" t="str">
        <f t="shared" si="24"/>
        <v>500 - 1999</v>
      </c>
      <c r="S127" s="134" t="str">
        <f t="shared" si="23"/>
        <v>309</v>
      </c>
      <c r="T127" s="20">
        <f t="shared" si="20"/>
        <v>309</v>
      </c>
      <c r="U127" s="127"/>
      <c r="V127" s="134"/>
      <c r="W127" s="127"/>
      <c r="X127" s="119"/>
    </row>
    <row r="128" spans="5:24" x14ac:dyDescent="0.35">
      <c r="E128" s="124" t="s">
        <v>313</v>
      </c>
      <c r="F128" s="184" t="s">
        <v>369</v>
      </c>
      <c r="G128" s="168" t="s">
        <v>330</v>
      </c>
      <c r="H128" s="127" t="s">
        <v>83</v>
      </c>
      <c r="I128" s="127">
        <f>'IES Participantes 2025'!$AJ$25</f>
        <v>1</v>
      </c>
      <c r="J128" s="134"/>
      <c r="K128" s="131"/>
      <c r="L128" s="127"/>
      <c r="M128" s="131"/>
      <c r="N128" s="134"/>
      <c r="O128" s="127" t="s">
        <v>303</v>
      </c>
      <c r="P128" s="127" t="s">
        <v>327</v>
      </c>
      <c r="Q128" s="132">
        <v>1059.53</v>
      </c>
      <c r="R128" s="127" t="str">
        <f t="shared" si="24"/>
        <v>500 - 1999</v>
      </c>
      <c r="S128" s="134" t="str">
        <f t="shared" si="23"/>
        <v>309</v>
      </c>
      <c r="T128" s="20">
        <f t="shared" si="20"/>
        <v>309</v>
      </c>
      <c r="U128" s="127"/>
      <c r="V128" s="134"/>
      <c r="W128" s="127"/>
      <c r="X128" s="119"/>
    </row>
    <row r="129" spans="5:24" x14ac:dyDescent="0.35">
      <c r="E129" s="124" t="s">
        <v>313</v>
      </c>
      <c r="F129" s="184" t="s">
        <v>369</v>
      </c>
      <c r="G129" s="168" t="s">
        <v>330</v>
      </c>
      <c r="H129" s="127" t="s">
        <v>83</v>
      </c>
      <c r="I129" s="127">
        <f>'IES Participantes 2025'!$AJ$25</f>
        <v>1</v>
      </c>
      <c r="J129" s="134"/>
      <c r="K129" s="131"/>
      <c r="L129" s="127"/>
      <c r="M129" s="131"/>
      <c r="N129" s="134"/>
      <c r="O129" s="127" t="s">
        <v>327</v>
      </c>
      <c r="P129" s="127" t="s">
        <v>328</v>
      </c>
      <c r="Q129" s="132">
        <v>673.97</v>
      </c>
      <c r="R129" s="127" t="str">
        <f t="shared" si="24"/>
        <v>500 - 1999</v>
      </c>
      <c r="S129" s="134" t="str">
        <f t="shared" si="23"/>
        <v>309</v>
      </c>
      <c r="T129" s="20">
        <f t="shared" si="20"/>
        <v>309</v>
      </c>
      <c r="U129" s="127"/>
      <c r="V129" s="134"/>
      <c r="W129" s="127"/>
      <c r="X129" s="119"/>
    </row>
    <row r="130" spans="5:24" x14ac:dyDescent="0.35">
      <c r="E130" s="124" t="s">
        <v>313</v>
      </c>
      <c r="F130" s="184" t="s">
        <v>369</v>
      </c>
      <c r="G130" s="168" t="s">
        <v>330</v>
      </c>
      <c r="H130" s="127" t="s">
        <v>83</v>
      </c>
      <c r="I130" s="127">
        <f>'IES Participantes 2025'!$AJ$25</f>
        <v>1</v>
      </c>
      <c r="J130" s="134"/>
      <c r="K130" s="131"/>
      <c r="L130" s="127"/>
      <c r="M130" s="131"/>
      <c r="N130" s="134"/>
      <c r="O130" s="127" t="s">
        <v>328</v>
      </c>
      <c r="P130" s="127" t="s">
        <v>329</v>
      </c>
      <c r="Q130" s="132">
        <v>199.82</v>
      </c>
      <c r="R130" s="127" t="str">
        <f t="shared" si="24"/>
        <v>100 - 499</v>
      </c>
      <c r="S130" s="134" t="str">
        <f t="shared" ref="S130:S151" si="27">IF(R130="10 - 99","28",IF(R130="100 - 499","211",IF(R130="500 - 1999","309",IF(R130="2000 - 2999","395",IF(R130="3000 - 3999","580",IF(R130="4000 - 7999","1188",IF(R130="8000 - Max","1735",IF(R130=0,"0"))))))))</f>
        <v>211</v>
      </c>
      <c r="T130" s="20">
        <f t="shared" si="20"/>
        <v>211</v>
      </c>
      <c r="U130" s="128"/>
      <c r="V130" s="134"/>
      <c r="W130" s="127"/>
      <c r="X130" s="119"/>
    </row>
    <row r="131" spans="5:24" x14ac:dyDescent="0.35">
      <c r="E131" s="157" t="s">
        <v>22</v>
      </c>
      <c r="F131" s="185" t="s">
        <v>453</v>
      </c>
      <c r="G131" s="192" t="s">
        <v>454</v>
      </c>
      <c r="H131" s="164" t="s">
        <v>130</v>
      </c>
      <c r="I131" s="164">
        <f>'IES Participantes 2025'!$AP$10</f>
        <v>2</v>
      </c>
      <c r="J131" s="170">
        <v>0</v>
      </c>
      <c r="K131" s="164">
        <v>12</v>
      </c>
      <c r="L131" s="164">
        <f t="shared" ref="L131:L171" si="28">$B$3*K131*I131</f>
        <v>0</v>
      </c>
      <c r="M131" s="164">
        <v>6</v>
      </c>
      <c r="N131" s="170">
        <f t="shared" si="26"/>
        <v>3000</v>
      </c>
      <c r="O131" s="164" t="s">
        <v>304</v>
      </c>
      <c r="P131" s="164" t="s">
        <v>334</v>
      </c>
      <c r="Q131" s="177">
        <v>9183.58</v>
      </c>
      <c r="R131" s="164" t="str">
        <f>IF(OR(Q131="",Q131&lt;10),"Abaixo do intervalo",IF(Q131&lt;=99,"10 - 99",IF(Q131&lt;=499,"100 - 499",IF(Q131&lt;=1999,"500 - 1999",IF(Q131&lt;=2999,"2000 - 2999",IF(Q131&lt;=3999,"3000 - 3999",IF(Q131&lt;=7999,"4000 - 7999","8000 - Max")))))))</f>
        <v>8000 - Max</v>
      </c>
      <c r="S131" s="170" t="str">
        <f t="shared" si="27"/>
        <v>1735</v>
      </c>
      <c r="T131" s="170">
        <f>S131*I131</f>
        <v>3470</v>
      </c>
      <c r="U131" s="170">
        <f>SUM(J131:J170)</f>
        <v>0</v>
      </c>
      <c r="V131" s="170">
        <f>SUM(L131:L170)</f>
        <v>0</v>
      </c>
      <c r="W131" s="170">
        <f>SUM(N131:N170)</f>
        <v>58250</v>
      </c>
      <c r="X131" s="170">
        <f>SUM(T131:T170)</f>
        <v>50111</v>
      </c>
    </row>
    <row r="132" spans="5:24" x14ac:dyDescent="0.35">
      <c r="E132" s="126" t="s">
        <v>22</v>
      </c>
      <c r="F132" s="184" t="s">
        <v>453</v>
      </c>
      <c r="G132" s="191" t="s">
        <v>454</v>
      </c>
      <c r="H132" s="127" t="s">
        <v>130</v>
      </c>
      <c r="I132" s="127">
        <f>'IES Participantes 2025'!$AP$10</f>
        <v>2</v>
      </c>
      <c r="J132" s="134"/>
      <c r="K132" s="127"/>
      <c r="L132" s="127"/>
      <c r="M132" s="127"/>
      <c r="N132" s="134"/>
      <c r="O132" s="127" t="s">
        <v>334</v>
      </c>
      <c r="P132" s="127" t="s">
        <v>335</v>
      </c>
      <c r="Q132" s="138">
        <v>2463.86</v>
      </c>
      <c r="R132" s="127" t="str">
        <f t="shared" ref="R132:R180" si="29">IF(OR(Q132="",Q132&lt;10),"Abaixo do intervalo",IF(Q132&lt;=99,"10 - 99",IF(Q132&lt;=499,"100 - 499",IF(Q132&lt;=1999,"500 - 1999",IF(Q132&lt;=2999,"2000 - 2999",IF(Q132&lt;=3999,"3000 - 3999",IF(Q132&lt;=7999,"4000 - 7999","8000 - Max")))))))</f>
        <v>2000 - 2999</v>
      </c>
      <c r="S132" s="134" t="str">
        <f t="shared" si="27"/>
        <v>395</v>
      </c>
      <c r="T132" s="134">
        <f t="shared" ref="T132:T180" si="30">S132*I132</f>
        <v>790</v>
      </c>
      <c r="U132" s="127"/>
      <c r="V132" s="134"/>
      <c r="W132" s="127"/>
      <c r="X132" s="127"/>
    </row>
    <row r="133" spans="5:24" x14ac:dyDescent="0.35">
      <c r="E133" s="159" t="s">
        <v>22</v>
      </c>
      <c r="F133" s="186" t="s">
        <v>453</v>
      </c>
      <c r="G133" s="190" t="s">
        <v>454</v>
      </c>
      <c r="H133" s="155" t="s">
        <v>131</v>
      </c>
      <c r="I133" s="155">
        <f>'IES Participantes 2025'!$AP$11</f>
        <v>2</v>
      </c>
      <c r="J133" s="171">
        <v>0</v>
      </c>
      <c r="K133" s="155">
        <v>12</v>
      </c>
      <c r="L133" s="155">
        <f t="shared" si="28"/>
        <v>0</v>
      </c>
      <c r="M133" s="155">
        <v>6</v>
      </c>
      <c r="N133" s="171">
        <f t="shared" si="26"/>
        <v>3000</v>
      </c>
      <c r="O133" s="155" t="s">
        <v>256</v>
      </c>
      <c r="P133" s="155" t="s">
        <v>334</v>
      </c>
      <c r="Q133" s="178">
        <v>9006.86</v>
      </c>
      <c r="R133" s="155" t="str">
        <f t="shared" si="29"/>
        <v>8000 - Max</v>
      </c>
      <c r="S133" s="171" t="str">
        <f t="shared" si="27"/>
        <v>1735</v>
      </c>
      <c r="T133" s="171">
        <f t="shared" si="30"/>
        <v>3470</v>
      </c>
      <c r="U133" s="155"/>
      <c r="V133" s="171"/>
      <c r="W133" s="155"/>
      <c r="X133" s="155"/>
    </row>
    <row r="134" spans="5:24" x14ac:dyDescent="0.35">
      <c r="E134" s="126" t="s">
        <v>22</v>
      </c>
      <c r="F134" s="184" t="s">
        <v>453</v>
      </c>
      <c r="G134" s="191" t="s">
        <v>454</v>
      </c>
      <c r="H134" s="127" t="s">
        <v>131</v>
      </c>
      <c r="I134" s="127">
        <f>'IES Participantes 2025'!$AP$11</f>
        <v>2</v>
      </c>
      <c r="J134" s="134"/>
      <c r="K134" s="127"/>
      <c r="L134" s="127"/>
      <c r="M134" s="127"/>
      <c r="N134" s="134"/>
      <c r="O134" s="127" t="s">
        <v>334</v>
      </c>
      <c r="P134" s="127" t="s">
        <v>335</v>
      </c>
      <c r="Q134" s="138">
        <v>2463.86</v>
      </c>
      <c r="R134" s="127" t="str">
        <f t="shared" si="29"/>
        <v>2000 - 2999</v>
      </c>
      <c r="S134" s="134" t="str">
        <f t="shared" si="27"/>
        <v>395</v>
      </c>
      <c r="T134" s="134">
        <f t="shared" si="30"/>
        <v>790</v>
      </c>
      <c r="U134" s="127"/>
      <c r="V134" s="134"/>
      <c r="W134" s="127"/>
      <c r="X134" s="127"/>
    </row>
    <row r="135" spans="5:24" x14ac:dyDescent="0.35">
      <c r="E135" s="159" t="s">
        <v>22</v>
      </c>
      <c r="F135" s="186" t="s">
        <v>370</v>
      </c>
      <c r="G135" s="190" t="s">
        <v>331</v>
      </c>
      <c r="H135" s="155" t="s">
        <v>106</v>
      </c>
      <c r="I135" s="155">
        <f>'IES Participantes 2025'!$AP$12</f>
        <v>2</v>
      </c>
      <c r="J135" s="171">
        <v>0</v>
      </c>
      <c r="K135" s="155">
        <v>12</v>
      </c>
      <c r="L135" s="155">
        <f t="shared" si="28"/>
        <v>0</v>
      </c>
      <c r="M135" s="155">
        <v>11</v>
      </c>
      <c r="N135" s="171">
        <f t="shared" si="26"/>
        <v>5500</v>
      </c>
      <c r="O135" s="155" t="s">
        <v>256</v>
      </c>
      <c r="P135" s="155" t="s">
        <v>332</v>
      </c>
      <c r="Q135" s="178">
        <v>7523.57</v>
      </c>
      <c r="R135" s="155" t="str">
        <f t="shared" si="29"/>
        <v>4000 - 7999</v>
      </c>
      <c r="S135" s="171" t="str">
        <f t="shared" si="27"/>
        <v>1188</v>
      </c>
      <c r="T135" s="171">
        <f t="shared" si="30"/>
        <v>2376</v>
      </c>
      <c r="U135" s="155"/>
      <c r="V135" s="171"/>
      <c r="W135" s="155"/>
      <c r="X135" s="155"/>
    </row>
    <row r="136" spans="5:24" x14ac:dyDescent="0.35">
      <c r="E136" s="126" t="s">
        <v>22</v>
      </c>
      <c r="F136" s="184" t="s">
        <v>370</v>
      </c>
      <c r="G136" s="191" t="s">
        <v>331</v>
      </c>
      <c r="H136" s="127" t="s">
        <v>106</v>
      </c>
      <c r="I136" s="127">
        <f>'IES Participantes 2025'!$AP$12</f>
        <v>2</v>
      </c>
      <c r="J136" s="134"/>
      <c r="K136" s="127"/>
      <c r="L136" s="127"/>
      <c r="M136" s="127"/>
      <c r="N136" s="134"/>
      <c r="O136" s="127" t="s">
        <v>332</v>
      </c>
      <c r="P136" s="127" t="s">
        <v>333</v>
      </c>
      <c r="Q136" s="138">
        <v>241.86</v>
      </c>
      <c r="R136" s="127" t="str">
        <f t="shared" si="29"/>
        <v>100 - 499</v>
      </c>
      <c r="S136" s="134" t="str">
        <f t="shared" si="27"/>
        <v>211</v>
      </c>
      <c r="T136" s="134">
        <f t="shared" si="30"/>
        <v>422</v>
      </c>
      <c r="U136" s="127"/>
      <c r="V136" s="134"/>
      <c r="W136" s="127"/>
      <c r="X136" s="127"/>
    </row>
    <row r="137" spans="5:24" x14ac:dyDescent="0.35">
      <c r="E137" s="126" t="s">
        <v>22</v>
      </c>
      <c r="F137" s="184" t="s">
        <v>370</v>
      </c>
      <c r="G137" s="191" t="s">
        <v>331</v>
      </c>
      <c r="H137" s="127" t="s">
        <v>106</v>
      </c>
      <c r="I137" s="127">
        <f>'IES Participantes 2025'!$AP$12</f>
        <v>2</v>
      </c>
      <c r="J137" s="134"/>
      <c r="K137" s="127"/>
      <c r="L137" s="127"/>
      <c r="M137" s="127"/>
      <c r="N137" s="134"/>
      <c r="O137" s="127" t="s">
        <v>333</v>
      </c>
      <c r="P137" s="127" t="s">
        <v>334</v>
      </c>
      <c r="Q137" s="138">
        <v>2042</v>
      </c>
      <c r="R137" s="127" t="str">
        <f t="shared" si="29"/>
        <v>2000 - 2999</v>
      </c>
      <c r="S137" s="134" t="str">
        <f t="shared" si="27"/>
        <v>395</v>
      </c>
      <c r="T137" s="134">
        <f t="shared" si="30"/>
        <v>790</v>
      </c>
      <c r="U137" s="127"/>
      <c r="V137" s="134"/>
      <c r="W137" s="127"/>
      <c r="X137" s="127"/>
    </row>
    <row r="138" spans="5:24" x14ac:dyDescent="0.35">
      <c r="E138" s="126" t="s">
        <v>22</v>
      </c>
      <c r="F138" s="184" t="s">
        <v>370</v>
      </c>
      <c r="G138" s="191" t="s">
        <v>331</v>
      </c>
      <c r="H138" s="127" t="s">
        <v>106</v>
      </c>
      <c r="I138" s="127">
        <f>'IES Participantes 2025'!$AP$12</f>
        <v>2</v>
      </c>
      <c r="J138" s="134"/>
      <c r="K138" s="127"/>
      <c r="L138" s="127"/>
      <c r="M138" s="127"/>
      <c r="N138" s="134"/>
      <c r="O138" s="127" t="s">
        <v>334</v>
      </c>
      <c r="P138" s="127" t="s">
        <v>335</v>
      </c>
      <c r="Q138" s="138">
        <v>2463.86</v>
      </c>
      <c r="R138" s="127" t="str">
        <f t="shared" si="29"/>
        <v>2000 - 2999</v>
      </c>
      <c r="S138" s="134" t="str">
        <f t="shared" si="27"/>
        <v>395</v>
      </c>
      <c r="T138" s="134">
        <f t="shared" si="30"/>
        <v>790</v>
      </c>
      <c r="U138" s="127"/>
      <c r="V138" s="134"/>
      <c r="W138" s="127"/>
      <c r="X138" s="127"/>
    </row>
    <row r="139" spans="5:24" x14ac:dyDescent="0.35">
      <c r="E139" s="159" t="s">
        <v>22</v>
      </c>
      <c r="F139" s="186" t="s">
        <v>370</v>
      </c>
      <c r="G139" s="190" t="s">
        <v>331</v>
      </c>
      <c r="H139" s="155" t="s">
        <v>95</v>
      </c>
      <c r="I139" s="155">
        <f>'IES Participantes 2025'!$AP$14</f>
        <v>2</v>
      </c>
      <c r="J139" s="171">
        <v>0</v>
      </c>
      <c r="K139" s="155">
        <v>12</v>
      </c>
      <c r="L139" s="155">
        <f t="shared" si="28"/>
        <v>0</v>
      </c>
      <c r="M139" s="155">
        <v>11</v>
      </c>
      <c r="N139" s="171">
        <f t="shared" si="26"/>
        <v>5500</v>
      </c>
      <c r="O139" s="155" t="s">
        <v>256</v>
      </c>
      <c r="P139" s="155" t="s">
        <v>332</v>
      </c>
      <c r="Q139" s="178">
        <v>7523.57</v>
      </c>
      <c r="R139" s="155" t="str">
        <f t="shared" si="29"/>
        <v>4000 - 7999</v>
      </c>
      <c r="S139" s="171" t="str">
        <f t="shared" si="27"/>
        <v>1188</v>
      </c>
      <c r="T139" s="171">
        <f t="shared" si="30"/>
        <v>2376</v>
      </c>
      <c r="U139" s="155"/>
      <c r="V139" s="171"/>
      <c r="W139" s="155"/>
      <c r="X139" s="155"/>
    </row>
    <row r="140" spans="5:24" x14ac:dyDescent="0.35">
      <c r="E140" s="126" t="s">
        <v>22</v>
      </c>
      <c r="F140" s="184" t="s">
        <v>370</v>
      </c>
      <c r="G140" s="191" t="s">
        <v>331</v>
      </c>
      <c r="H140" s="127" t="s">
        <v>95</v>
      </c>
      <c r="I140" s="127">
        <f>'IES Participantes 2025'!$AP$14</f>
        <v>2</v>
      </c>
      <c r="J140" s="134"/>
      <c r="K140" s="127"/>
      <c r="L140" s="127"/>
      <c r="M140" s="127"/>
      <c r="N140" s="134"/>
      <c r="O140" s="127" t="s">
        <v>332</v>
      </c>
      <c r="P140" s="127" t="s">
        <v>333</v>
      </c>
      <c r="Q140" s="138">
        <v>241.86</v>
      </c>
      <c r="R140" s="127" t="str">
        <f t="shared" si="29"/>
        <v>100 - 499</v>
      </c>
      <c r="S140" s="134" t="str">
        <f t="shared" si="27"/>
        <v>211</v>
      </c>
      <c r="T140" s="134">
        <f t="shared" si="30"/>
        <v>422</v>
      </c>
      <c r="U140" s="127"/>
      <c r="V140" s="134"/>
      <c r="W140" s="127"/>
      <c r="X140" s="127"/>
    </row>
    <row r="141" spans="5:24" x14ac:dyDescent="0.35">
      <c r="E141" s="126" t="s">
        <v>22</v>
      </c>
      <c r="F141" s="184" t="s">
        <v>370</v>
      </c>
      <c r="G141" s="191" t="s">
        <v>331</v>
      </c>
      <c r="H141" s="127" t="s">
        <v>95</v>
      </c>
      <c r="I141" s="127">
        <f>'IES Participantes 2025'!$AP$14</f>
        <v>2</v>
      </c>
      <c r="J141" s="134"/>
      <c r="K141" s="127"/>
      <c r="L141" s="127"/>
      <c r="M141" s="127"/>
      <c r="N141" s="134"/>
      <c r="O141" s="127" t="s">
        <v>333</v>
      </c>
      <c r="P141" s="127" t="s">
        <v>334</v>
      </c>
      <c r="Q141" s="138">
        <v>2042</v>
      </c>
      <c r="R141" s="127" t="str">
        <f t="shared" si="29"/>
        <v>2000 - 2999</v>
      </c>
      <c r="S141" s="134" t="str">
        <f t="shared" si="27"/>
        <v>395</v>
      </c>
      <c r="T141" s="134">
        <f t="shared" si="30"/>
        <v>790</v>
      </c>
      <c r="U141" s="127"/>
      <c r="V141" s="134"/>
      <c r="W141" s="127"/>
      <c r="X141" s="127"/>
    </row>
    <row r="142" spans="5:24" x14ac:dyDescent="0.35">
      <c r="E142" s="126" t="s">
        <v>22</v>
      </c>
      <c r="F142" s="184" t="s">
        <v>370</v>
      </c>
      <c r="G142" s="191" t="s">
        <v>331</v>
      </c>
      <c r="H142" s="127" t="s">
        <v>95</v>
      </c>
      <c r="I142" s="127">
        <f>'IES Participantes 2025'!$AP$14</f>
        <v>2</v>
      </c>
      <c r="J142" s="134"/>
      <c r="K142" s="127"/>
      <c r="L142" s="127"/>
      <c r="M142" s="127"/>
      <c r="N142" s="134"/>
      <c r="O142" s="127" t="s">
        <v>334</v>
      </c>
      <c r="P142" s="127" t="s">
        <v>335</v>
      </c>
      <c r="Q142" s="138">
        <v>2463.86</v>
      </c>
      <c r="R142" s="127" t="str">
        <f t="shared" si="29"/>
        <v>2000 - 2999</v>
      </c>
      <c r="S142" s="134" t="str">
        <f t="shared" si="27"/>
        <v>395</v>
      </c>
      <c r="T142" s="134">
        <f t="shared" si="30"/>
        <v>790</v>
      </c>
      <c r="U142" s="127"/>
      <c r="V142" s="134"/>
      <c r="W142" s="127"/>
      <c r="X142" s="127"/>
    </row>
    <row r="143" spans="5:24" x14ac:dyDescent="0.35">
      <c r="E143" s="159" t="s">
        <v>22</v>
      </c>
      <c r="F143" s="186" t="s">
        <v>370</v>
      </c>
      <c r="G143" s="190" t="s">
        <v>331</v>
      </c>
      <c r="H143" s="155" t="s">
        <v>107</v>
      </c>
      <c r="I143" s="155">
        <f>'IES Participantes 2025'!$AP$15</f>
        <v>2</v>
      </c>
      <c r="J143" s="171">
        <v>0</v>
      </c>
      <c r="K143" s="155">
        <v>12</v>
      </c>
      <c r="L143" s="155">
        <f t="shared" si="28"/>
        <v>0</v>
      </c>
      <c r="M143" s="155">
        <v>11</v>
      </c>
      <c r="N143" s="171">
        <f t="shared" si="26"/>
        <v>5500</v>
      </c>
      <c r="O143" s="155" t="s">
        <v>256</v>
      </c>
      <c r="P143" s="155" t="s">
        <v>332</v>
      </c>
      <c r="Q143" s="178">
        <v>7523.57</v>
      </c>
      <c r="R143" s="155" t="str">
        <f t="shared" si="29"/>
        <v>4000 - 7999</v>
      </c>
      <c r="S143" s="171" t="str">
        <f t="shared" si="27"/>
        <v>1188</v>
      </c>
      <c r="T143" s="171">
        <f t="shared" si="30"/>
        <v>2376</v>
      </c>
      <c r="U143" s="155"/>
      <c r="V143" s="171"/>
      <c r="W143" s="155"/>
      <c r="X143" s="155"/>
    </row>
    <row r="144" spans="5:24" x14ac:dyDescent="0.35">
      <c r="E144" s="126" t="s">
        <v>22</v>
      </c>
      <c r="F144" s="184" t="s">
        <v>370</v>
      </c>
      <c r="G144" s="191" t="s">
        <v>331</v>
      </c>
      <c r="H144" s="127" t="s">
        <v>107</v>
      </c>
      <c r="I144" s="127">
        <f>'IES Participantes 2025'!$AP$15</f>
        <v>2</v>
      </c>
      <c r="J144" s="134"/>
      <c r="K144" s="127"/>
      <c r="L144" s="127"/>
      <c r="M144" s="127"/>
      <c r="N144" s="134"/>
      <c r="O144" s="127" t="s">
        <v>332</v>
      </c>
      <c r="P144" s="127" t="s">
        <v>333</v>
      </c>
      <c r="Q144" s="138">
        <v>241.86</v>
      </c>
      <c r="R144" s="127" t="str">
        <f t="shared" si="29"/>
        <v>100 - 499</v>
      </c>
      <c r="S144" s="134" t="str">
        <f t="shared" si="27"/>
        <v>211</v>
      </c>
      <c r="T144" s="134">
        <f t="shared" si="30"/>
        <v>422</v>
      </c>
      <c r="U144" s="127"/>
      <c r="V144" s="134"/>
      <c r="W144" s="127"/>
      <c r="X144" s="127"/>
    </row>
    <row r="145" spans="5:24" x14ac:dyDescent="0.35">
      <c r="E145" s="126" t="s">
        <v>22</v>
      </c>
      <c r="F145" s="184" t="s">
        <v>370</v>
      </c>
      <c r="G145" s="191" t="s">
        <v>331</v>
      </c>
      <c r="H145" s="127" t="s">
        <v>107</v>
      </c>
      <c r="I145" s="127">
        <f>'IES Participantes 2025'!$AP$15</f>
        <v>2</v>
      </c>
      <c r="J145" s="134"/>
      <c r="K145" s="127"/>
      <c r="L145" s="127"/>
      <c r="M145" s="127"/>
      <c r="N145" s="134"/>
      <c r="O145" s="127" t="s">
        <v>333</v>
      </c>
      <c r="P145" s="127" t="s">
        <v>334</v>
      </c>
      <c r="Q145" s="138">
        <v>2042</v>
      </c>
      <c r="R145" s="127" t="str">
        <f t="shared" si="29"/>
        <v>2000 - 2999</v>
      </c>
      <c r="S145" s="134" t="str">
        <f t="shared" si="27"/>
        <v>395</v>
      </c>
      <c r="T145" s="134">
        <f t="shared" si="30"/>
        <v>790</v>
      </c>
      <c r="U145" s="127"/>
      <c r="V145" s="134"/>
      <c r="W145" s="127"/>
      <c r="X145" s="127"/>
    </row>
    <row r="146" spans="5:24" x14ac:dyDescent="0.35">
      <c r="E146" s="126" t="s">
        <v>22</v>
      </c>
      <c r="F146" s="184" t="s">
        <v>370</v>
      </c>
      <c r="G146" s="191" t="s">
        <v>331</v>
      </c>
      <c r="H146" s="127" t="s">
        <v>107</v>
      </c>
      <c r="I146" s="127">
        <f>'IES Participantes 2025'!$AP$15</f>
        <v>2</v>
      </c>
      <c r="J146" s="134"/>
      <c r="K146" s="127"/>
      <c r="L146" s="127"/>
      <c r="M146" s="127"/>
      <c r="N146" s="134"/>
      <c r="O146" s="127" t="s">
        <v>334</v>
      </c>
      <c r="P146" s="127" t="s">
        <v>335</v>
      </c>
      <c r="Q146" s="138">
        <v>2463.86</v>
      </c>
      <c r="R146" s="127" t="str">
        <f t="shared" si="29"/>
        <v>2000 - 2999</v>
      </c>
      <c r="S146" s="134" t="str">
        <f t="shared" si="27"/>
        <v>395</v>
      </c>
      <c r="T146" s="134">
        <f t="shared" si="30"/>
        <v>790</v>
      </c>
      <c r="U146" s="127"/>
      <c r="V146" s="134"/>
      <c r="W146" s="127"/>
      <c r="X146" s="127"/>
    </row>
    <row r="147" spans="5:24" x14ac:dyDescent="0.35">
      <c r="E147" s="159" t="s">
        <v>22</v>
      </c>
      <c r="F147" s="186" t="s">
        <v>370</v>
      </c>
      <c r="G147" s="190" t="s">
        <v>331</v>
      </c>
      <c r="H147" s="155" t="s">
        <v>105</v>
      </c>
      <c r="I147" s="155">
        <f>'IES Participantes 2025'!$AP$16</f>
        <v>2</v>
      </c>
      <c r="J147" s="171">
        <v>0</v>
      </c>
      <c r="K147" s="155">
        <v>12</v>
      </c>
      <c r="L147" s="155">
        <f t="shared" si="28"/>
        <v>0</v>
      </c>
      <c r="M147" s="155">
        <v>11</v>
      </c>
      <c r="N147" s="171">
        <f t="shared" ref="N147:N171" si="31">$B$4*M147*I147</f>
        <v>5500</v>
      </c>
      <c r="O147" s="155" t="s">
        <v>304</v>
      </c>
      <c r="P147" s="155" t="s">
        <v>332</v>
      </c>
      <c r="Q147" s="178">
        <v>7654.9</v>
      </c>
      <c r="R147" s="155" t="str">
        <f t="shared" si="29"/>
        <v>4000 - 7999</v>
      </c>
      <c r="S147" s="171" t="str">
        <f t="shared" si="27"/>
        <v>1188</v>
      </c>
      <c r="T147" s="171">
        <f t="shared" si="30"/>
        <v>2376</v>
      </c>
      <c r="U147" s="155"/>
      <c r="V147" s="171"/>
      <c r="W147" s="155"/>
      <c r="X147" s="155"/>
    </row>
    <row r="148" spans="5:24" x14ac:dyDescent="0.35">
      <c r="E148" s="126" t="s">
        <v>22</v>
      </c>
      <c r="F148" s="184" t="s">
        <v>370</v>
      </c>
      <c r="G148" s="191" t="s">
        <v>331</v>
      </c>
      <c r="H148" s="127" t="s">
        <v>105</v>
      </c>
      <c r="I148" s="127">
        <f>'IES Participantes 2025'!$AP$16</f>
        <v>2</v>
      </c>
      <c r="J148" s="134"/>
      <c r="K148" s="127"/>
      <c r="L148" s="127"/>
      <c r="M148" s="127"/>
      <c r="N148" s="134"/>
      <c r="O148" s="127" t="s">
        <v>332</v>
      </c>
      <c r="P148" s="127" t="s">
        <v>333</v>
      </c>
      <c r="Q148" s="138">
        <v>241.86</v>
      </c>
      <c r="R148" s="127" t="str">
        <f t="shared" si="29"/>
        <v>100 - 499</v>
      </c>
      <c r="S148" s="134" t="str">
        <f t="shared" si="27"/>
        <v>211</v>
      </c>
      <c r="T148" s="134">
        <f t="shared" si="30"/>
        <v>422</v>
      </c>
      <c r="U148" s="127"/>
      <c r="V148" s="134"/>
      <c r="W148" s="127"/>
      <c r="X148" s="127"/>
    </row>
    <row r="149" spans="5:24" x14ac:dyDescent="0.35">
      <c r="E149" s="126" t="s">
        <v>22</v>
      </c>
      <c r="F149" s="184" t="s">
        <v>370</v>
      </c>
      <c r="G149" s="191" t="s">
        <v>331</v>
      </c>
      <c r="H149" s="127" t="s">
        <v>105</v>
      </c>
      <c r="I149" s="127">
        <f>'IES Participantes 2025'!$AP$16</f>
        <v>2</v>
      </c>
      <c r="J149" s="134"/>
      <c r="K149" s="127"/>
      <c r="L149" s="127"/>
      <c r="M149" s="127"/>
      <c r="N149" s="134"/>
      <c r="O149" s="127" t="s">
        <v>333</v>
      </c>
      <c r="P149" s="127" t="s">
        <v>334</v>
      </c>
      <c r="Q149" s="138">
        <v>2042</v>
      </c>
      <c r="R149" s="127" t="str">
        <f t="shared" si="29"/>
        <v>2000 - 2999</v>
      </c>
      <c r="S149" s="134" t="str">
        <f t="shared" si="27"/>
        <v>395</v>
      </c>
      <c r="T149" s="134">
        <f t="shared" si="30"/>
        <v>790</v>
      </c>
      <c r="U149" s="127"/>
      <c r="V149" s="134"/>
      <c r="W149" s="127"/>
      <c r="X149" s="127"/>
    </row>
    <row r="150" spans="5:24" x14ac:dyDescent="0.35">
      <c r="E150" s="126" t="s">
        <v>22</v>
      </c>
      <c r="F150" s="184" t="s">
        <v>370</v>
      </c>
      <c r="G150" s="191" t="s">
        <v>331</v>
      </c>
      <c r="H150" s="127" t="s">
        <v>105</v>
      </c>
      <c r="I150" s="127">
        <f>'IES Participantes 2025'!$AP$16</f>
        <v>2</v>
      </c>
      <c r="J150" s="134"/>
      <c r="K150" s="127"/>
      <c r="L150" s="127"/>
      <c r="M150" s="127"/>
      <c r="N150" s="134"/>
      <c r="O150" s="127" t="s">
        <v>334</v>
      </c>
      <c r="P150" s="127" t="s">
        <v>335</v>
      </c>
      <c r="Q150" s="138">
        <v>2463.86</v>
      </c>
      <c r="R150" s="127" t="str">
        <f t="shared" si="29"/>
        <v>2000 - 2999</v>
      </c>
      <c r="S150" s="134" t="str">
        <f t="shared" si="27"/>
        <v>395</v>
      </c>
      <c r="T150" s="134">
        <f t="shared" si="30"/>
        <v>790</v>
      </c>
      <c r="U150" s="127"/>
      <c r="V150" s="134"/>
      <c r="W150" s="127"/>
      <c r="X150" s="127"/>
    </row>
    <row r="151" spans="5:24" x14ac:dyDescent="0.35">
      <c r="E151" s="159" t="s">
        <v>22</v>
      </c>
      <c r="F151" s="186" t="s">
        <v>370</v>
      </c>
      <c r="G151" s="190" t="s">
        <v>331</v>
      </c>
      <c r="H151" s="155" t="s">
        <v>99</v>
      </c>
      <c r="I151" s="155">
        <v>3</v>
      </c>
      <c r="J151" s="171">
        <v>0</v>
      </c>
      <c r="K151" s="155">
        <v>12</v>
      </c>
      <c r="L151" s="155">
        <f t="shared" si="28"/>
        <v>0</v>
      </c>
      <c r="M151" s="155">
        <v>11</v>
      </c>
      <c r="N151" s="171">
        <f t="shared" si="31"/>
        <v>8250</v>
      </c>
      <c r="O151" s="155" t="s">
        <v>304</v>
      </c>
      <c r="P151" s="155" t="s">
        <v>332</v>
      </c>
      <c r="Q151" s="178">
        <v>7654.9</v>
      </c>
      <c r="R151" s="155" t="str">
        <f t="shared" si="29"/>
        <v>4000 - 7999</v>
      </c>
      <c r="S151" s="171" t="str">
        <f t="shared" si="27"/>
        <v>1188</v>
      </c>
      <c r="T151" s="171">
        <f t="shared" si="30"/>
        <v>3564</v>
      </c>
      <c r="U151" s="155"/>
      <c r="V151" s="171"/>
      <c r="W151" s="155"/>
      <c r="X151" s="155"/>
    </row>
    <row r="152" spans="5:24" x14ac:dyDescent="0.35">
      <c r="E152" s="126" t="s">
        <v>22</v>
      </c>
      <c r="F152" s="184" t="s">
        <v>370</v>
      </c>
      <c r="G152" s="191" t="s">
        <v>331</v>
      </c>
      <c r="H152" s="268" t="s">
        <v>99</v>
      </c>
      <c r="I152" s="127">
        <v>3</v>
      </c>
      <c r="J152" s="134"/>
      <c r="K152" s="127"/>
      <c r="L152" s="127"/>
      <c r="M152" s="127"/>
      <c r="N152" s="134"/>
      <c r="O152" s="127" t="s">
        <v>332</v>
      </c>
      <c r="P152" s="127" t="s">
        <v>333</v>
      </c>
      <c r="Q152" s="138">
        <v>241.86</v>
      </c>
      <c r="R152" s="127" t="str">
        <f t="shared" si="29"/>
        <v>100 - 499</v>
      </c>
      <c r="S152" s="134" t="str">
        <f t="shared" ref="S152:S171" si="32">IF(R152="10 - 99","28",IF(R152="100 - 499","211",IF(R152="500 - 1999","309",IF(R152="2000 - 2999","395",IF(R152="3000 - 3999","580",IF(R152="4000 - 7999","1188",IF(R152="8000 - Max","1735",IF(R152=0,"0"))))))))</f>
        <v>211</v>
      </c>
      <c r="T152" s="134">
        <f t="shared" si="30"/>
        <v>633</v>
      </c>
      <c r="U152" s="127"/>
      <c r="V152" s="134"/>
      <c r="W152" s="127"/>
      <c r="X152" s="127"/>
    </row>
    <row r="153" spans="5:24" x14ac:dyDescent="0.35">
      <c r="E153" s="126" t="s">
        <v>22</v>
      </c>
      <c r="F153" s="184" t="s">
        <v>370</v>
      </c>
      <c r="G153" s="191" t="s">
        <v>331</v>
      </c>
      <c r="H153" s="268" t="s">
        <v>99</v>
      </c>
      <c r="I153" s="127">
        <v>3</v>
      </c>
      <c r="J153" s="134"/>
      <c r="K153" s="127"/>
      <c r="L153" s="127"/>
      <c r="M153" s="127"/>
      <c r="N153" s="134"/>
      <c r="O153" s="127" t="s">
        <v>333</v>
      </c>
      <c r="P153" s="127" t="s">
        <v>334</v>
      </c>
      <c r="Q153" s="138">
        <v>2042</v>
      </c>
      <c r="R153" s="127" t="str">
        <f t="shared" si="29"/>
        <v>2000 - 2999</v>
      </c>
      <c r="S153" s="134" t="str">
        <f t="shared" si="32"/>
        <v>395</v>
      </c>
      <c r="T153" s="134">
        <f t="shared" si="30"/>
        <v>1185</v>
      </c>
      <c r="U153" s="127"/>
      <c r="V153" s="134"/>
      <c r="W153" s="127"/>
      <c r="X153" s="127"/>
    </row>
    <row r="154" spans="5:24" x14ac:dyDescent="0.35">
      <c r="E154" s="126" t="s">
        <v>22</v>
      </c>
      <c r="F154" s="184" t="s">
        <v>370</v>
      </c>
      <c r="G154" s="191" t="s">
        <v>331</v>
      </c>
      <c r="H154" s="268" t="s">
        <v>99</v>
      </c>
      <c r="I154" s="127">
        <v>3</v>
      </c>
      <c r="J154" s="134"/>
      <c r="K154" s="127"/>
      <c r="L154" s="127"/>
      <c r="M154" s="127"/>
      <c r="N154" s="134"/>
      <c r="O154" s="127" t="s">
        <v>334</v>
      </c>
      <c r="P154" s="127" t="s">
        <v>335</v>
      </c>
      <c r="Q154" s="138">
        <v>2463.86</v>
      </c>
      <c r="R154" s="127" t="str">
        <f t="shared" si="29"/>
        <v>2000 - 2999</v>
      </c>
      <c r="S154" s="134" t="str">
        <f t="shared" si="32"/>
        <v>395</v>
      </c>
      <c r="T154" s="134">
        <f t="shared" si="30"/>
        <v>1185</v>
      </c>
      <c r="U154" s="127"/>
      <c r="V154" s="134"/>
      <c r="W154" s="127"/>
      <c r="X154" s="127"/>
    </row>
    <row r="155" spans="5:24" x14ac:dyDescent="0.35">
      <c r="E155" s="159" t="s">
        <v>22</v>
      </c>
      <c r="F155" s="186" t="s">
        <v>370</v>
      </c>
      <c r="G155" s="190" t="s">
        <v>331</v>
      </c>
      <c r="H155" s="155" t="s">
        <v>127</v>
      </c>
      <c r="I155" s="155">
        <f>'IES Participantes 2025'!$AP$18</f>
        <v>2</v>
      </c>
      <c r="J155" s="171">
        <v>0</v>
      </c>
      <c r="K155" s="155">
        <v>12</v>
      </c>
      <c r="L155" s="155">
        <f t="shared" si="28"/>
        <v>0</v>
      </c>
      <c r="M155" s="155">
        <v>11</v>
      </c>
      <c r="N155" s="171">
        <f t="shared" si="31"/>
        <v>5500</v>
      </c>
      <c r="O155" s="155" t="s">
        <v>304</v>
      </c>
      <c r="P155" s="155" t="s">
        <v>332</v>
      </c>
      <c r="Q155" s="178">
        <v>7654.9</v>
      </c>
      <c r="R155" s="155" t="str">
        <f t="shared" si="29"/>
        <v>4000 - 7999</v>
      </c>
      <c r="S155" s="171" t="str">
        <f t="shared" si="32"/>
        <v>1188</v>
      </c>
      <c r="T155" s="171">
        <f t="shared" si="30"/>
        <v>2376</v>
      </c>
      <c r="U155" s="155"/>
      <c r="V155" s="171"/>
      <c r="W155" s="155"/>
      <c r="X155" s="155"/>
    </row>
    <row r="156" spans="5:24" x14ac:dyDescent="0.35">
      <c r="E156" s="126" t="s">
        <v>22</v>
      </c>
      <c r="F156" s="184" t="s">
        <v>370</v>
      </c>
      <c r="G156" s="191" t="s">
        <v>331</v>
      </c>
      <c r="H156" s="127" t="s">
        <v>127</v>
      </c>
      <c r="I156" s="127">
        <f>'IES Participantes 2025'!$AP$18</f>
        <v>2</v>
      </c>
      <c r="J156" s="134"/>
      <c r="K156" s="127"/>
      <c r="L156" s="127"/>
      <c r="M156" s="127"/>
      <c r="N156" s="134"/>
      <c r="O156" s="127" t="s">
        <v>332</v>
      </c>
      <c r="P156" s="127" t="s">
        <v>333</v>
      </c>
      <c r="Q156" s="138">
        <v>241.86</v>
      </c>
      <c r="R156" s="127" t="str">
        <f t="shared" si="29"/>
        <v>100 - 499</v>
      </c>
      <c r="S156" s="134" t="str">
        <f t="shared" si="32"/>
        <v>211</v>
      </c>
      <c r="T156" s="134">
        <f t="shared" si="30"/>
        <v>422</v>
      </c>
      <c r="U156" s="127"/>
      <c r="V156" s="134"/>
      <c r="W156" s="127"/>
      <c r="X156" s="127"/>
    </row>
    <row r="157" spans="5:24" x14ac:dyDescent="0.35">
      <c r="E157" s="126" t="s">
        <v>22</v>
      </c>
      <c r="F157" s="184" t="s">
        <v>370</v>
      </c>
      <c r="G157" s="191" t="s">
        <v>331</v>
      </c>
      <c r="H157" s="127" t="s">
        <v>127</v>
      </c>
      <c r="I157" s="127">
        <f>'IES Participantes 2025'!$AP$18</f>
        <v>2</v>
      </c>
      <c r="J157" s="134"/>
      <c r="K157" s="127"/>
      <c r="L157" s="127"/>
      <c r="M157" s="127"/>
      <c r="N157" s="134"/>
      <c r="O157" s="127" t="s">
        <v>333</v>
      </c>
      <c r="P157" s="127" t="s">
        <v>334</v>
      </c>
      <c r="Q157" s="138">
        <v>2042</v>
      </c>
      <c r="R157" s="127" t="str">
        <f t="shared" si="29"/>
        <v>2000 - 2999</v>
      </c>
      <c r="S157" s="134" t="str">
        <f t="shared" si="32"/>
        <v>395</v>
      </c>
      <c r="T157" s="134">
        <f t="shared" si="30"/>
        <v>790</v>
      </c>
      <c r="U157" s="127"/>
      <c r="V157" s="134"/>
      <c r="W157" s="127"/>
      <c r="X157" s="127"/>
    </row>
    <row r="158" spans="5:24" x14ac:dyDescent="0.35">
      <c r="E158" s="126" t="s">
        <v>22</v>
      </c>
      <c r="F158" s="184" t="s">
        <v>370</v>
      </c>
      <c r="G158" s="191" t="s">
        <v>331</v>
      </c>
      <c r="H158" s="127" t="s">
        <v>127</v>
      </c>
      <c r="I158" s="127">
        <f>'IES Participantes 2025'!$AP$18</f>
        <v>2</v>
      </c>
      <c r="J158" s="134"/>
      <c r="K158" s="127"/>
      <c r="L158" s="127"/>
      <c r="M158" s="127"/>
      <c r="N158" s="134"/>
      <c r="O158" s="127" t="s">
        <v>334</v>
      </c>
      <c r="P158" s="127" t="s">
        <v>335</v>
      </c>
      <c r="Q158" s="138">
        <v>2463.86</v>
      </c>
      <c r="R158" s="127" t="str">
        <f t="shared" si="29"/>
        <v>2000 - 2999</v>
      </c>
      <c r="S158" s="134" t="str">
        <f t="shared" si="32"/>
        <v>395</v>
      </c>
      <c r="T158" s="134">
        <f t="shared" si="30"/>
        <v>790</v>
      </c>
      <c r="U158" s="127"/>
      <c r="V158" s="134"/>
      <c r="W158" s="127"/>
      <c r="X158" s="127"/>
    </row>
    <row r="159" spans="5:24" x14ac:dyDescent="0.35">
      <c r="E159" s="159" t="s">
        <v>22</v>
      </c>
      <c r="F159" s="186" t="s">
        <v>370</v>
      </c>
      <c r="G159" s="190" t="s">
        <v>331</v>
      </c>
      <c r="H159" s="155" t="s">
        <v>73</v>
      </c>
      <c r="I159" s="155">
        <f>'IES Participantes 2025'!$AP$19</f>
        <v>2</v>
      </c>
      <c r="J159" s="171">
        <v>0</v>
      </c>
      <c r="K159" s="155">
        <v>12</v>
      </c>
      <c r="L159" s="155">
        <f t="shared" si="28"/>
        <v>0</v>
      </c>
      <c r="M159" s="155">
        <v>11</v>
      </c>
      <c r="N159" s="171">
        <f t="shared" si="31"/>
        <v>5500</v>
      </c>
      <c r="O159" s="155" t="s">
        <v>304</v>
      </c>
      <c r="P159" s="155" t="s">
        <v>332</v>
      </c>
      <c r="Q159" s="178">
        <v>7654.9</v>
      </c>
      <c r="R159" s="155" t="str">
        <f t="shared" si="29"/>
        <v>4000 - 7999</v>
      </c>
      <c r="S159" s="171" t="str">
        <f t="shared" si="32"/>
        <v>1188</v>
      </c>
      <c r="T159" s="171">
        <f t="shared" si="30"/>
        <v>2376</v>
      </c>
      <c r="U159" s="155"/>
      <c r="V159" s="171"/>
      <c r="W159" s="155"/>
      <c r="X159" s="155"/>
    </row>
    <row r="160" spans="5:24" x14ac:dyDescent="0.35">
      <c r="E160" s="126" t="s">
        <v>22</v>
      </c>
      <c r="F160" s="184" t="s">
        <v>370</v>
      </c>
      <c r="G160" s="191" t="s">
        <v>331</v>
      </c>
      <c r="H160" s="127" t="s">
        <v>73</v>
      </c>
      <c r="I160" s="127">
        <f>'IES Participantes 2025'!$AP$19</f>
        <v>2</v>
      </c>
      <c r="J160" s="134"/>
      <c r="K160" s="127"/>
      <c r="L160" s="127"/>
      <c r="M160" s="127"/>
      <c r="N160" s="134"/>
      <c r="O160" s="127" t="s">
        <v>332</v>
      </c>
      <c r="P160" s="127" t="s">
        <v>333</v>
      </c>
      <c r="Q160" s="138">
        <v>241.86</v>
      </c>
      <c r="R160" s="127" t="str">
        <f t="shared" si="29"/>
        <v>100 - 499</v>
      </c>
      <c r="S160" s="134" t="str">
        <f t="shared" si="32"/>
        <v>211</v>
      </c>
      <c r="T160" s="134">
        <f t="shared" si="30"/>
        <v>422</v>
      </c>
      <c r="U160" s="127"/>
      <c r="V160" s="134"/>
      <c r="W160" s="127"/>
      <c r="X160" s="127"/>
    </row>
    <row r="161" spans="5:24" x14ac:dyDescent="0.35">
      <c r="E161" s="126" t="s">
        <v>22</v>
      </c>
      <c r="F161" s="184" t="s">
        <v>370</v>
      </c>
      <c r="G161" s="191" t="s">
        <v>331</v>
      </c>
      <c r="H161" s="127" t="s">
        <v>73</v>
      </c>
      <c r="I161" s="127">
        <f>'IES Participantes 2025'!$AP$19</f>
        <v>2</v>
      </c>
      <c r="J161" s="134"/>
      <c r="K161" s="127"/>
      <c r="L161" s="127"/>
      <c r="M161" s="127"/>
      <c r="N161" s="134"/>
      <c r="O161" s="127" t="s">
        <v>333</v>
      </c>
      <c r="P161" s="127" t="s">
        <v>334</v>
      </c>
      <c r="Q161" s="138">
        <v>2042</v>
      </c>
      <c r="R161" s="127" t="str">
        <f t="shared" si="29"/>
        <v>2000 - 2999</v>
      </c>
      <c r="S161" s="134" t="str">
        <f t="shared" si="32"/>
        <v>395</v>
      </c>
      <c r="T161" s="134">
        <f t="shared" si="30"/>
        <v>790</v>
      </c>
      <c r="U161" s="127"/>
      <c r="V161" s="134"/>
      <c r="W161" s="127"/>
      <c r="X161" s="127"/>
    </row>
    <row r="162" spans="5:24" x14ac:dyDescent="0.35">
      <c r="E162" s="126" t="s">
        <v>22</v>
      </c>
      <c r="F162" s="184" t="s">
        <v>370</v>
      </c>
      <c r="G162" s="191" t="s">
        <v>331</v>
      </c>
      <c r="H162" s="127" t="s">
        <v>73</v>
      </c>
      <c r="I162" s="127">
        <f>'IES Participantes 2025'!$AP$19</f>
        <v>2</v>
      </c>
      <c r="J162" s="134"/>
      <c r="K162" s="127"/>
      <c r="L162" s="127"/>
      <c r="M162" s="127"/>
      <c r="N162" s="134"/>
      <c r="O162" s="127" t="s">
        <v>334</v>
      </c>
      <c r="P162" s="127" t="s">
        <v>335</v>
      </c>
      <c r="Q162" s="138">
        <v>2463.86</v>
      </c>
      <c r="R162" s="127" t="str">
        <f t="shared" si="29"/>
        <v>2000 - 2999</v>
      </c>
      <c r="S162" s="134" t="str">
        <f t="shared" si="32"/>
        <v>395</v>
      </c>
      <c r="T162" s="134">
        <f t="shared" si="30"/>
        <v>790</v>
      </c>
      <c r="U162" s="127"/>
      <c r="V162" s="134"/>
      <c r="W162" s="127"/>
      <c r="X162" s="127"/>
    </row>
    <row r="163" spans="5:24" x14ac:dyDescent="0.35">
      <c r="E163" s="159" t="s">
        <v>22</v>
      </c>
      <c r="F163" s="186" t="s">
        <v>370</v>
      </c>
      <c r="G163" s="190" t="s">
        <v>331</v>
      </c>
      <c r="H163" s="155" t="s">
        <v>81</v>
      </c>
      <c r="I163" s="155">
        <f>'IES Participantes 2025'!$AP$20</f>
        <v>2</v>
      </c>
      <c r="J163" s="171">
        <v>0</v>
      </c>
      <c r="K163" s="155">
        <v>12</v>
      </c>
      <c r="L163" s="155">
        <f t="shared" si="28"/>
        <v>0</v>
      </c>
      <c r="M163" s="155">
        <v>11</v>
      </c>
      <c r="N163" s="171">
        <f t="shared" si="31"/>
        <v>5500</v>
      </c>
      <c r="O163" s="155" t="s">
        <v>304</v>
      </c>
      <c r="P163" s="155" t="s">
        <v>332</v>
      </c>
      <c r="Q163" s="178">
        <v>7654.9</v>
      </c>
      <c r="R163" s="155" t="str">
        <f t="shared" si="29"/>
        <v>4000 - 7999</v>
      </c>
      <c r="S163" s="171" t="str">
        <f t="shared" si="32"/>
        <v>1188</v>
      </c>
      <c r="T163" s="171">
        <f t="shared" si="30"/>
        <v>2376</v>
      </c>
      <c r="U163" s="155"/>
      <c r="V163" s="171"/>
      <c r="W163" s="155"/>
      <c r="X163" s="155"/>
    </row>
    <row r="164" spans="5:24" x14ac:dyDescent="0.35">
      <c r="E164" s="126" t="s">
        <v>22</v>
      </c>
      <c r="F164" s="184" t="s">
        <v>370</v>
      </c>
      <c r="G164" s="191" t="s">
        <v>331</v>
      </c>
      <c r="H164" s="127" t="s">
        <v>81</v>
      </c>
      <c r="I164" s="127">
        <f>'IES Participantes 2025'!$AP$20</f>
        <v>2</v>
      </c>
      <c r="J164" s="134"/>
      <c r="K164" s="127"/>
      <c r="L164" s="127"/>
      <c r="M164" s="127"/>
      <c r="N164" s="134"/>
      <c r="O164" s="127" t="s">
        <v>332</v>
      </c>
      <c r="P164" s="127" t="s">
        <v>333</v>
      </c>
      <c r="Q164" s="138">
        <v>241.86</v>
      </c>
      <c r="R164" s="127" t="str">
        <f t="shared" si="29"/>
        <v>100 - 499</v>
      </c>
      <c r="S164" s="134" t="str">
        <f t="shared" si="32"/>
        <v>211</v>
      </c>
      <c r="T164" s="134">
        <f t="shared" si="30"/>
        <v>422</v>
      </c>
      <c r="U164" s="127"/>
      <c r="V164" s="134"/>
      <c r="W164" s="127"/>
      <c r="X164" s="127"/>
    </row>
    <row r="165" spans="5:24" x14ac:dyDescent="0.35">
      <c r="E165" s="126" t="s">
        <v>22</v>
      </c>
      <c r="F165" s="184" t="s">
        <v>370</v>
      </c>
      <c r="G165" s="191" t="s">
        <v>331</v>
      </c>
      <c r="H165" s="127" t="s">
        <v>81</v>
      </c>
      <c r="I165" s="127">
        <f>'IES Participantes 2025'!$AP$20</f>
        <v>2</v>
      </c>
      <c r="J165" s="134"/>
      <c r="K165" s="127"/>
      <c r="L165" s="127"/>
      <c r="M165" s="127"/>
      <c r="N165" s="134"/>
      <c r="O165" s="127" t="s">
        <v>333</v>
      </c>
      <c r="P165" s="127" t="s">
        <v>334</v>
      </c>
      <c r="Q165" s="138">
        <v>2042</v>
      </c>
      <c r="R165" s="127" t="str">
        <f t="shared" si="29"/>
        <v>2000 - 2999</v>
      </c>
      <c r="S165" s="134" t="str">
        <f t="shared" si="32"/>
        <v>395</v>
      </c>
      <c r="T165" s="134">
        <f t="shared" si="30"/>
        <v>790</v>
      </c>
      <c r="U165" s="127"/>
      <c r="V165" s="134"/>
      <c r="W165" s="127"/>
      <c r="X165" s="127"/>
    </row>
    <row r="166" spans="5:24" x14ac:dyDescent="0.35">
      <c r="E166" s="126" t="s">
        <v>22</v>
      </c>
      <c r="F166" s="184" t="s">
        <v>370</v>
      </c>
      <c r="G166" s="191" t="s">
        <v>331</v>
      </c>
      <c r="H166" s="127" t="s">
        <v>81</v>
      </c>
      <c r="I166" s="127">
        <f>'IES Participantes 2025'!$AP$20</f>
        <v>2</v>
      </c>
      <c r="J166" s="134"/>
      <c r="K166" s="127"/>
      <c r="L166" s="127"/>
      <c r="M166" s="127"/>
      <c r="N166" s="134"/>
      <c r="O166" s="127" t="s">
        <v>334</v>
      </c>
      <c r="P166" s="127" t="s">
        <v>335</v>
      </c>
      <c r="Q166" s="138">
        <v>2463.86</v>
      </c>
      <c r="R166" s="127" t="str">
        <f t="shared" si="29"/>
        <v>2000 - 2999</v>
      </c>
      <c r="S166" s="134" t="str">
        <f t="shared" si="32"/>
        <v>395</v>
      </c>
      <c r="T166" s="134">
        <f t="shared" si="30"/>
        <v>790</v>
      </c>
      <c r="U166" s="127"/>
      <c r="V166" s="134"/>
      <c r="W166" s="127"/>
      <c r="X166" s="127"/>
    </row>
    <row r="167" spans="5:24" x14ac:dyDescent="0.35">
      <c r="E167" s="159" t="s">
        <v>22</v>
      </c>
      <c r="F167" s="186" t="s">
        <v>370</v>
      </c>
      <c r="G167" s="190" t="s">
        <v>331</v>
      </c>
      <c r="H167" s="155" t="s">
        <v>83</v>
      </c>
      <c r="I167" s="155">
        <f>'IES Participantes 2025'!$AP$21</f>
        <v>2</v>
      </c>
      <c r="J167" s="171">
        <v>0</v>
      </c>
      <c r="K167" s="155">
        <v>12</v>
      </c>
      <c r="L167" s="155">
        <f t="shared" si="28"/>
        <v>0</v>
      </c>
      <c r="M167" s="155">
        <v>11</v>
      </c>
      <c r="N167" s="171">
        <f t="shared" si="31"/>
        <v>5500</v>
      </c>
      <c r="O167" s="155" t="s">
        <v>304</v>
      </c>
      <c r="P167" s="155" t="s">
        <v>332</v>
      </c>
      <c r="Q167" s="178">
        <v>7654.9</v>
      </c>
      <c r="R167" s="155" t="str">
        <f t="shared" si="29"/>
        <v>4000 - 7999</v>
      </c>
      <c r="S167" s="171" t="str">
        <f t="shared" si="32"/>
        <v>1188</v>
      </c>
      <c r="T167" s="171">
        <f t="shared" si="30"/>
        <v>2376</v>
      </c>
      <c r="U167" s="155"/>
      <c r="V167" s="171"/>
      <c r="W167" s="155"/>
      <c r="X167" s="155"/>
    </row>
    <row r="168" spans="5:24" x14ac:dyDescent="0.35">
      <c r="E168" s="126" t="s">
        <v>22</v>
      </c>
      <c r="F168" s="184" t="s">
        <v>370</v>
      </c>
      <c r="G168" s="191" t="s">
        <v>331</v>
      </c>
      <c r="H168" s="127" t="s">
        <v>83</v>
      </c>
      <c r="I168" s="127">
        <f>'IES Participantes 2025'!$AP$21</f>
        <v>2</v>
      </c>
      <c r="J168" s="134"/>
      <c r="K168" s="127"/>
      <c r="L168" s="127"/>
      <c r="M168" s="127"/>
      <c r="N168" s="134"/>
      <c r="O168" s="127" t="s">
        <v>332</v>
      </c>
      <c r="P168" s="127" t="s">
        <v>333</v>
      </c>
      <c r="Q168" s="138">
        <v>241.86</v>
      </c>
      <c r="R168" s="127" t="str">
        <f t="shared" si="29"/>
        <v>100 - 499</v>
      </c>
      <c r="S168" s="134" t="str">
        <f t="shared" si="32"/>
        <v>211</v>
      </c>
      <c r="T168" s="134">
        <f t="shared" si="30"/>
        <v>422</v>
      </c>
      <c r="U168" s="127"/>
      <c r="V168" s="134"/>
      <c r="W168" s="127"/>
      <c r="X168" s="127"/>
    </row>
    <row r="169" spans="5:24" x14ac:dyDescent="0.35">
      <c r="E169" s="126" t="s">
        <v>22</v>
      </c>
      <c r="F169" s="184" t="s">
        <v>370</v>
      </c>
      <c r="G169" s="191" t="s">
        <v>331</v>
      </c>
      <c r="H169" s="127" t="s">
        <v>83</v>
      </c>
      <c r="I169" s="127">
        <f>'IES Participantes 2025'!$AP$21</f>
        <v>2</v>
      </c>
      <c r="J169" s="134"/>
      <c r="K169" s="127"/>
      <c r="L169" s="127"/>
      <c r="M169" s="127"/>
      <c r="N169" s="134"/>
      <c r="O169" s="127" t="s">
        <v>333</v>
      </c>
      <c r="P169" s="127" t="s">
        <v>334</v>
      </c>
      <c r="Q169" s="138">
        <v>2042</v>
      </c>
      <c r="R169" s="127" t="str">
        <f t="shared" si="29"/>
        <v>2000 - 2999</v>
      </c>
      <c r="S169" s="134" t="str">
        <f t="shared" si="32"/>
        <v>395</v>
      </c>
      <c r="T169" s="134">
        <f t="shared" si="30"/>
        <v>790</v>
      </c>
      <c r="U169" s="127"/>
      <c r="V169" s="134"/>
      <c r="W169" s="127"/>
      <c r="X169" s="127"/>
    </row>
    <row r="170" spans="5:24" x14ac:dyDescent="0.35">
      <c r="E170" s="126" t="s">
        <v>22</v>
      </c>
      <c r="F170" s="187" t="s">
        <v>370</v>
      </c>
      <c r="G170" s="191" t="s">
        <v>331</v>
      </c>
      <c r="H170" s="128" t="s">
        <v>83</v>
      </c>
      <c r="I170" s="128">
        <f>'IES Participantes 2025'!$AP$21</f>
        <v>2</v>
      </c>
      <c r="J170" s="135"/>
      <c r="K170" s="128"/>
      <c r="L170" s="128"/>
      <c r="M170" s="128"/>
      <c r="N170" s="135"/>
      <c r="O170" s="127" t="s">
        <v>334</v>
      </c>
      <c r="P170" s="127" t="s">
        <v>335</v>
      </c>
      <c r="Q170" s="138">
        <v>2463.86</v>
      </c>
      <c r="R170" s="128" t="str">
        <f t="shared" si="29"/>
        <v>2000 - 2999</v>
      </c>
      <c r="S170" s="135" t="str">
        <f t="shared" si="32"/>
        <v>395</v>
      </c>
      <c r="T170" s="135">
        <f t="shared" si="30"/>
        <v>790</v>
      </c>
      <c r="U170" s="128"/>
      <c r="V170" s="135"/>
      <c r="W170" s="128"/>
      <c r="X170" s="128"/>
    </row>
    <row r="171" spans="5:24" x14ac:dyDescent="0.35">
      <c r="E171" s="188" t="s">
        <v>347</v>
      </c>
      <c r="F171" s="183" t="s">
        <v>336</v>
      </c>
      <c r="G171" s="174" t="s">
        <v>34</v>
      </c>
      <c r="H171" s="180" t="str">
        <f>'IES Participantes 2025'!AR9</f>
        <v>CESPU - Cooperativa de Ensino Superior Politécnico e Universitário, CRL</v>
      </c>
      <c r="I171" s="144">
        <f>'IES Participantes 2025'!AV9</f>
        <v>1</v>
      </c>
      <c r="J171" s="154">
        <v>0</v>
      </c>
      <c r="K171" s="144">
        <v>4</v>
      </c>
      <c r="L171" s="144">
        <f t="shared" si="28"/>
        <v>0</v>
      </c>
      <c r="M171" s="144">
        <v>3</v>
      </c>
      <c r="N171" s="147">
        <f t="shared" si="31"/>
        <v>750</v>
      </c>
      <c r="O171" s="144" t="s">
        <v>304</v>
      </c>
      <c r="P171" s="144" t="s">
        <v>338</v>
      </c>
      <c r="Q171" s="179">
        <v>1213.1300000000001</v>
      </c>
      <c r="R171" s="144" t="str">
        <f t="shared" si="29"/>
        <v>500 - 1999</v>
      </c>
      <c r="S171" s="154" t="str">
        <f t="shared" si="32"/>
        <v>309</v>
      </c>
      <c r="T171" s="154">
        <f t="shared" si="30"/>
        <v>309</v>
      </c>
      <c r="U171" s="154">
        <f>SUM(J171:J174)</f>
        <v>0</v>
      </c>
      <c r="V171" s="154">
        <f>SUM(L171:L174)</f>
        <v>0</v>
      </c>
      <c r="W171" s="20">
        <f>SUM(N171:N174)</f>
        <v>4500</v>
      </c>
      <c r="X171" s="154">
        <f>SUM(T171:T174)</f>
        <v>1854</v>
      </c>
    </row>
    <row r="172" spans="5:24" x14ac:dyDescent="0.35">
      <c r="E172" s="189" t="s">
        <v>347</v>
      </c>
      <c r="F172" s="184" t="s">
        <v>336</v>
      </c>
      <c r="G172" s="175" t="s">
        <v>34</v>
      </c>
      <c r="H172" s="119" t="str">
        <f>'IES Participantes 2025'!AR10</f>
        <v>Instituto Superior Miguel Torga</v>
      </c>
      <c r="I172" s="127">
        <f>'IES Participantes 2025'!AV10</f>
        <v>1</v>
      </c>
      <c r="J172" s="134">
        <v>0</v>
      </c>
      <c r="K172" s="127">
        <v>4</v>
      </c>
      <c r="L172" s="127">
        <f t="shared" ref="L172:L179" si="33">$B$3*K172*I172</f>
        <v>0</v>
      </c>
      <c r="M172" s="127">
        <v>3</v>
      </c>
      <c r="N172" s="20">
        <f t="shared" ref="N172:N179" si="34">$B$4*M172*I172</f>
        <v>750</v>
      </c>
      <c r="O172" s="127" t="s">
        <v>256</v>
      </c>
      <c r="P172" s="127" t="s">
        <v>338</v>
      </c>
      <c r="Q172" s="138">
        <v>1454.09</v>
      </c>
      <c r="R172" s="127" t="str">
        <f t="shared" si="29"/>
        <v>500 - 1999</v>
      </c>
      <c r="S172" s="134" t="str">
        <f t="shared" ref="S172:S180" si="35">IF(R172="10 - 99","28",IF(R172="100 - 499","211",IF(R172="500 - 1999","309",IF(R172="2000 - 2999","395",IF(R172="3000 - 3999","580",IF(R172="4000 - 7999","1188",IF(R172="8000 - Max","1735",IF(R172=0,"0"))))))))</f>
        <v>309</v>
      </c>
      <c r="T172" s="134">
        <f t="shared" si="30"/>
        <v>309</v>
      </c>
      <c r="U172" s="127"/>
      <c r="V172" s="134"/>
      <c r="X172" s="127"/>
    </row>
    <row r="173" spans="5:24" x14ac:dyDescent="0.35">
      <c r="E173" s="189" t="s">
        <v>347</v>
      </c>
      <c r="F173" s="184" t="s">
        <v>336</v>
      </c>
      <c r="G173" s="175" t="s">
        <v>34</v>
      </c>
      <c r="H173" s="119" t="str">
        <f>'IES Participantes 2025'!AR11</f>
        <v>Politécnico de Leiria</v>
      </c>
      <c r="I173" s="127">
        <f>'IES Participantes 2025'!AV11</f>
        <v>2</v>
      </c>
      <c r="J173" s="134">
        <v>0</v>
      </c>
      <c r="K173" s="127">
        <v>4</v>
      </c>
      <c r="L173" s="127">
        <f t="shared" si="33"/>
        <v>0</v>
      </c>
      <c r="M173" s="127">
        <v>3</v>
      </c>
      <c r="N173" s="20">
        <f t="shared" si="34"/>
        <v>1500</v>
      </c>
      <c r="O173" s="127" t="s">
        <v>256</v>
      </c>
      <c r="P173" s="127" t="s">
        <v>338</v>
      </c>
      <c r="Q173" s="138">
        <v>1454.09</v>
      </c>
      <c r="R173" s="127" t="str">
        <f t="shared" si="29"/>
        <v>500 - 1999</v>
      </c>
      <c r="S173" s="134" t="str">
        <f t="shared" si="35"/>
        <v>309</v>
      </c>
      <c r="T173" s="134">
        <f t="shared" si="30"/>
        <v>618</v>
      </c>
      <c r="U173" s="127"/>
      <c r="V173" s="134"/>
      <c r="X173" s="127"/>
    </row>
    <row r="174" spans="5:24" x14ac:dyDescent="0.35">
      <c r="E174" s="189" t="s">
        <v>347</v>
      </c>
      <c r="F174" s="184" t="s">
        <v>336</v>
      </c>
      <c r="G174" s="175" t="s">
        <v>34</v>
      </c>
      <c r="H174" s="133" t="str">
        <f>'IES Participantes 2025'!AR12</f>
        <v>Universidade de Coimbra</v>
      </c>
      <c r="I174" s="128">
        <f>'IES Participantes 2025'!AV12</f>
        <v>2</v>
      </c>
      <c r="J174" s="135">
        <v>0</v>
      </c>
      <c r="K174" s="127">
        <v>4</v>
      </c>
      <c r="L174" s="128">
        <f t="shared" si="33"/>
        <v>0</v>
      </c>
      <c r="M174" s="128">
        <v>3</v>
      </c>
      <c r="N174" s="120">
        <f t="shared" si="34"/>
        <v>1500</v>
      </c>
      <c r="O174" s="128" t="s">
        <v>256</v>
      </c>
      <c r="P174" s="128" t="s">
        <v>338</v>
      </c>
      <c r="Q174" s="139">
        <v>1454.09</v>
      </c>
      <c r="R174" s="128" t="str">
        <f t="shared" si="29"/>
        <v>500 - 1999</v>
      </c>
      <c r="S174" s="135" t="str">
        <f t="shared" si="35"/>
        <v>309</v>
      </c>
      <c r="T174" s="135">
        <f t="shared" si="30"/>
        <v>618</v>
      </c>
      <c r="U174" s="128"/>
      <c r="V174" s="135"/>
      <c r="X174" s="128"/>
    </row>
    <row r="175" spans="5:24" x14ac:dyDescent="0.35">
      <c r="E175" s="161" t="s">
        <v>1</v>
      </c>
      <c r="F175" s="185" t="s">
        <v>371</v>
      </c>
      <c r="G175" s="185" t="s">
        <v>340</v>
      </c>
      <c r="H175" s="164" t="s">
        <v>127</v>
      </c>
      <c r="I175" s="164">
        <f>'IES Participantes 2025'!$BB$8</f>
        <v>2</v>
      </c>
      <c r="J175" s="204">
        <v>0</v>
      </c>
      <c r="K175" s="164">
        <v>14</v>
      </c>
      <c r="L175" s="158">
        <f t="shared" si="33"/>
        <v>0</v>
      </c>
      <c r="M175" s="164">
        <v>13</v>
      </c>
      <c r="N175" s="163">
        <f t="shared" si="34"/>
        <v>6500</v>
      </c>
      <c r="O175" s="164" t="s">
        <v>304</v>
      </c>
      <c r="P175" s="164" t="s">
        <v>339</v>
      </c>
      <c r="Q175" s="165">
        <v>9428.11</v>
      </c>
      <c r="R175" s="164" t="str">
        <f t="shared" si="29"/>
        <v>8000 - Max</v>
      </c>
      <c r="S175" s="163" t="str">
        <f t="shared" si="35"/>
        <v>1735</v>
      </c>
      <c r="T175" s="170">
        <f t="shared" si="30"/>
        <v>3470</v>
      </c>
      <c r="U175" s="170">
        <f>SUM(J175:J178)</f>
        <v>0</v>
      </c>
      <c r="V175" s="196">
        <f>SUM(L175:L180)</f>
        <v>0</v>
      </c>
      <c r="W175" s="170">
        <f>SUM(N175:N180)</f>
        <v>22750</v>
      </c>
      <c r="X175" s="170">
        <f>SUM(T175:T180)</f>
        <v>14308</v>
      </c>
    </row>
    <row r="176" spans="5:24" x14ac:dyDescent="0.35">
      <c r="E176" s="124" t="s">
        <v>1</v>
      </c>
      <c r="F176" s="184" t="s">
        <v>371</v>
      </c>
      <c r="G176" s="184" t="s">
        <v>340</v>
      </c>
      <c r="H176" s="127" t="s">
        <v>127</v>
      </c>
      <c r="I176" s="127">
        <f>'IES Participantes 2025'!$BB$8</f>
        <v>2</v>
      </c>
      <c r="J176" s="149"/>
      <c r="K176" s="127"/>
      <c r="L176" s="119"/>
      <c r="M176" s="127"/>
      <c r="N176" s="20"/>
      <c r="O176" s="127" t="s">
        <v>339</v>
      </c>
      <c r="P176" s="127" t="s">
        <v>341</v>
      </c>
      <c r="Q176" s="132">
        <v>1067.8</v>
      </c>
      <c r="R176" s="127" t="str">
        <f t="shared" si="29"/>
        <v>500 - 1999</v>
      </c>
      <c r="S176" s="20" t="str">
        <f t="shared" si="35"/>
        <v>309</v>
      </c>
      <c r="T176" s="134">
        <f t="shared" si="30"/>
        <v>618</v>
      </c>
      <c r="U176" s="127"/>
      <c r="V176" s="150"/>
      <c r="W176" s="127"/>
      <c r="X176" s="127"/>
    </row>
    <row r="177" spans="5:24" x14ac:dyDescent="0.35">
      <c r="E177" s="162" t="s">
        <v>1</v>
      </c>
      <c r="F177" s="186" t="s">
        <v>371</v>
      </c>
      <c r="G177" s="186" t="s">
        <v>340</v>
      </c>
      <c r="H177" s="155" t="s">
        <v>101</v>
      </c>
      <c r="I177" s="155">
        <f>'IES Participantes 2025'!$BB$9</f>
        <v>3</v>
      </c>
      <c r="J177" s="202">
        <v>0</v>
      </c>
      <c r="K177" s="155">
        <v>14</v>
      </c>
      <c r="L177" s="160">
        <f t="shared" si="33"/>
        <v>0</v>
      </c>
      <c r="M177" s="155">
        <v>13</v>
      </c>
      <c r="N177" s="156">
        <f t="shared" si="34"/>
        <v>9750</v>
      </c>
      <c r="O177" s="155" t="s">
        <v>256</v>
      </c>
      <c r="P177" s="155" t="s">
        <v>339</v>
      </c>
      <c r="Q177" s="166">
        <v>9667.5499999999993</v>
      </c>
      <c r="R177" s="155" t="str">
        <f t="shared" si="29"/>
        <v>8000 - Max</v>
      </c>
      <c r="S177" s="156" t="str">
        <f t="shared" si="35"/>
        <v>1735</v>
      </c>
      <c r="T177" s="171">
        <f t="shared" si="30"/>
        <v>5205</v>
      </c>
      <c r="U177" s="155"/>
      <c r="V177" s="197"/>
      <c r="W177" s="155"/>
      <c r="X177" s="155"/>
    </row>
    <row r="178" spans="5:24" x14ac:dyDescent="0.35">
      <c r="E178" s="124" t="s">
        <v>1</v>
      </c>
      <c r="F178" s="184" t="s">
        <v>371</v>
      </c>
      <c r="G178" s="184" t="s">
        <v>340</v>
      </c>
      <c r="H178" s="127" t="s">
        <v>101</v>
      </c>
      <c r="I178" s="127">
        <f>'IES Participantes 2025'!$BB$9</f>
        <v>3</v>
      </c>
      <c r="J178" s="149"/>
      <c r="K178" s="127"/>
      <c r="L178" s="119"/>
      <c r="M178" s="127"/>
      <c r="N178" s="20"/>
      <c r="O178" s="127" t="s">
        <v>339</v>
      </c>
      <c r="P178" s="127" t="s">
        <v>341</v>
      </c>
      <c r="Q178" s="132">
        <v>1067.8</v>
      </c>
      <c r="R178" s="127" t="str">
        <f t="shared" si="29"/>
        <v>500 - 1999</v>
      </c>
      <c r="S178" s="20" t="str">
        <f t="shared" si="35"/>
        <v>309</v>
      </c>
      <c r="T178" s="134">
        <f t="shared" si="30"/>
        <v>927</v>
      </c>
      <c r="U178" s="134"/>
      <c r="V178" s="150"/>
      <c r="W178" s="127"/>
      <c r="X178" s="127"/>
    </row>
    <row r="179" spans="5:24" x14ac:dyDescent="0.35">
      <c r="E179" s="162" t="s">
        <v>1</v>
      </c>
      <c r="F179" s="186" t="s">
        <v>371</v>
      </c>
      <c r="G179" s="186" t="s">
        <v>340</v>
      </c>
      <c r="H179" s="155" t="s">
        <v>83</v>
      </c>
      <c r="I179" s="155">
        <f>'IES Participantes 2025'!$BB$10</f>
        <v>2</v>
      </c>
      <c r="J179" s="202">
        <v>0</v>
      </c>
      <c r="K179" s="155">
        <v>14</v>
      </c>
      <c r="L179" s="160">
        <f t="shared" si="33"/>
        <v>0</v>
      </c>
      <c r="M179" s="155">
        <v>13</v>
      </c>
      <c r="N179" s="156">
        <f t="shared" si="34"/>
        <v>6500</v>
      </c>
      <c r="O179" s="155" t="s">
        <v>304</v>
      </c>
      <c r="P179" s="155" t="s">
        <v>339</v>
      </c>
      <c r="Q179" s="166">
        <v>9428.11</v>
      </c>
      <c r="R179" s="155" t="str">
        <f t="shared" si="29"/>
        <v>8000 - Max</v>
      </c>
      <c r="S179" s="156" t="str">
        <f t="shared" si="35"/>
        <v>1735</v>
      </c>
      <c r="T179" s="171">
        <f t="shared" si="30"/>
        <v>3470</v>
      </c>
      <c r="U179" s="155"/>
      <c r="V179" s="197"/>
      <c r="W179" s="155"/>
      <c r="X179" s="155"/>
    </row>
    <row r="180" spans="5:24" x14ac:dyDescent="0.35">
      <c r="E180" s="125" t="s">
        <v>1</v>
      </c>
      <c r="F180" s="187" t="s">
        <v>371</v>
      </c>
      <c r="G180" s="187" t="s">
        <v>340</v>
      </c>
      <c r="H180" s="128" t="s">
        <v>83</v>
      </c>
      <c r="I180" s="128">
        <f>'IES Participantes 2025'!$BB$10</f>
        <v>2</v>
      </c>
      <c r="J180" s="151"/>
      <c r="K180" s="128"/>
      <c r="L180" s="133"/>
      <c r="M180" s="128"/>
      <c r="N180" s="120"/>
      <c r="O180" s="128" t="s">
        <v>339</v>
      </c>
      <c r="P180" s="128" t="s">
        <v>341</v>
      </c>
      <c r="Q180" s="139">
        <v>1067.8</v>
      </c>
      <c r="R180" s="128" t="str">
        <f t="shared" si="29"/>
        <v>500 - 1999</v>
      </c>
      <c r="S180" s="120" t="str">
        <f t="shared" si="35"/>
        <v>309</v>
      </c>
      <c r="T180" s="135">
        <f t="shared" si="30"/>
        <v>618</v>
      </c>
      <c r="U180" s="128"/>
      <c r="V180" s="152"/>
      <c r="W180" s="128"/>
      <c r="X180" s="128"/>
    </row>
    <row r="181" spans="5:24" x14ac:dyDescent="0.35">
      <c r="U181" s="109">
        <f>SUM(U2:U180)</f>
        <v>40365</v>
      </c>
      <c r="V181" s="109">
        <f>SUM(V2:V180)</f>
        <v>0</v>
      </c>
      <c r="W181" s="109">
        <f t="shared" ref="W181:X181" si="36">SUM(W2:W180)</f>
        <v>283750</v>
      </c>
      <c r="X181" s="109">
        <f t="shared" si="36"/>
        <v>200480</v>
      </c>
    </row>
    <row r="183" spans="5:24" x14ac:dyDescent="0.35">
      <c r="X183" s="109">
        <f>SUM(U181:X181)</f>
        <v>524595</v>
      </c>
    </row>
  </sheetData>
  <phoneticPr fontId="24"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9DDE-B70C-474C-9952-1A293A68AD25}">
  <sheetPr codeName="Sheet4"/>
  <dimension ref="A1:BV84"/>
  <sheetViews>
    <sheetView topLeftCell="B39" zoomScale="90" zoomScaleNormal="90" zoomScaleSheetLayoutView="90" workbookViewId="0">
      <pane xSplit="2" topLeftCell="D1" activePane="topRight" state="frozen"/>
      <selection activeCell="B1" sqref="B1"/>
      <selection pane="topRight" activeCell="AP12" sqref="AP12"/>
    </sheetView>
  </sheetViews>
  <sheetFormatPr defaultColWidth="9.1796875" defaultRowHeight="16" x14ac:dyDescent="0.4"/>
  <cols>
    <col min="1" max="1" width="11.1796875" style="5" customWidth="1"/>
    <col min="2" max="2" width="9.1796875" style="3"/>
    <col min="3" max="3" width="41.54296875" style="3" customWidth="1"/>
    <col min="4" max="4" width="18.7265625" style="3" customWidth="1"/>
    <col min="5" max="5" width="24.81640625" style="3" bestFit="1" customWidth="1"/>
    <col min="6" max="6" width="20.26953125" style="3" customWidth="1"/>
    <col min="7" max="7" width="18.26953125" style="3" customWidth="1"/>
    <col min="8" max="9" width="19.453125" style="3" customWidth="1"/>
    <col min="10" max="10" width="20.1796875" style="3" bestFit="1" customWidth="1"/>
    <col min="11" max="11" width="18.54296875" style="3" bestFit="1" customWidth="1"/>
    <col min="12" max="12" width="12.81640625" style="3" bestFit="1" customWidth="1"/>
    <col min="13" max="13" width="18.26953125" style="3" bestFit="1" customWidth="1"/>
    <col min="14" max="15" width="18.26953125" style="3" customWidth="1"/>
    <col min="16" max="16" width="14.81640625" style="3" bestFit="1" customWidth="1"/>
    <col min="17" max="17" width="17.54296875" style="3" customWidth="1"/>
    <col min="18" max="18" width="17.81640625" style="3" customWidth="1"/>
    <col min="19" max="19" width="21.453125" style="3" customWidth="1"/>
    <col min="20" max="20" width="21.81640625" style="3" customWidth="1"/>
    <col min="21" max="21" width="22.1796875" style="3" customWidth="1"/>
    <col min="22" max="22" width="22.81640625" style="3" customWidth="1"/>
    <col min="23" max="23" width="14.54296875" style="3" customWidth="1"/>
    <col min="24" max="24" width="13.81640625" style="3" customWidth="1"/>
    <col min="25" max="25" width="15.81640625" style="3" customWidth="1"/>
    <col min="26" max="30" width="17.453125" style="3" customWidth="1"/>
    <col min="31" max="31" width="14.26953125" style="6" bestFit="1" customWidth="1"/>
    <col min="32" max="33" width="14.26953125" style="6" customWidth="1"/>
    <col min="34" max="34" width="15.54296875" style="6" bestFit="1" customWidth="1"/>
    <col min="35" max="36" width="15.54296875" style="6" customWidth="1"/>
    <col min="37" max="37" width="15.54296875" style="6" bestFit="1" customWidth="1"/>
    <col min="38" max="38" width="14.81640625" style="6" customWidth="1"/>
    <col min="39" max="39" width="15.54296875" style="6" bestFit="1" customWidth="1"/>
    <col min="40" max="40" width="17.26953125" style="3" bestFit="1" customWidth="1"/>
    <col min="41" max="41" width="15.7265625" style="3" bestFit="1" customWidth="1"/>
    <col min="42" max="42" width="35.26953125" style="6" bestFit="1" customWidth="1"/>
    <col min="43" max="43" width="15.7265625" style="3" bestFit="1" customWidth="1"/>
    <col min="44" max="44" width="18.1796875" style="3" bestFit="1" customWidth="1"/>
    <col min="45" max="45" width="17.26953125" style="3" bestFit="1" customWidth="1"/>
    <col min="46" max="46" width="13.81640625" style="3" bestFit="1" customWidth="1"/>
    <col min="47" max="47" width="17.7265625" style="7" bestFit="1" customWidth="1"/>
    <col min="48" max="48" width="7.453125" style="3" bestFit="1" customWidth="1"/>
    <col min="49" max="49" width="9.453125" style="3" bestFit="1" customWidth="1"/>
    <col min="50" max="53" width="17.453125" style="3" bestFit="1" customWidth="1"/>
    <col min="54" max="54" width="15.26953125" style="3" bestFit="1" customWidth="1"/>
    <col min="55" max="55" width="16.7265625" style="3" bestFit="1" customWidth="1"/>
    <col min="56" max="56" width="15.7265625" style="3" bestFit="1" customWidth="1"/>
    <col min="57" max="57" width="17.7265625" style="3" bestFit="1" customWidth="1"/>
    <col min="58" max="58" width="9.7265625" style="6" bestFit="1" customWidth="1"/>
    <col min="59" max="59" width="11.453125" style="6" bestFit="1" customWidth="1"/>
    <col min="60" max="61" width="12.54296875" style="6" bestFit="1" customWidth="1"/>
    <col min="62" max="62" width="18.7265625" style="6" customWidth="1"/>
    <col min="63" max="66" width="17.26953125" style="3" customWidth="1"/>
    <col min="67" max="67" width="18.26953125" style="3" customWidth="1"/>
    <col min="68" max="68" width="13.81640625" style="6" customWidth="1"/>
    <col min="69" max="69" width="17.453125" style="6" customWidth="1"/>
    <col min="70" max="70" width="12.54296875" style="6" customWidth="1"/>
    <col min="71" max="16384" width="9.1796875" style="3"/>
  </cols>
  <sheetData>
    <row r="1" spans="1:74" s="1" customFormat="1" ht="83.5" customHeight="1" x14ac:dyDescent="0.35">
      <c r="A1" s="18" t="s">
        <v>30</v>
      </c>
      <c r="B1" s="18" t="s">
        <v>20</v>
      </c>
      <c r="C1" s="15" t="s">
        <v>12</v>
      </c>
      <c r="D1" s="15" t="s">
        <v>13</v>
      </c>
      <c r="E1" s="15" t="s">
        <v>15</v>
      </c>
      <c r="F1" s="15" t="s">
        <v>118</v>
      </c>
      <c r="G1" s="15" t="s">
        <v>116</v>
      </c>
      <c r="H1" s="15" t="s">
        <v>117</v>
      </c>
      <c r="I1" s="65" t="s">
        <v>211</v>
      </c>
      <c r="J1" s="73" t="s">
        <v>440</v>
      </c>
      <c r="K1" s="74" t="s">
        <v>215</v>
      </c>
      <c r="L1" s="66" t="s">
        <v>213</v>
      </c>
      <c r="M1" s="76" t="s">
        <v>214</v>
      </c>
      <c r="N1" s="75" t="s">
        <v>216</v>
      </c>
      <c r="O1" s="75" t="s">
        <v>274</v>
      </c>
      <c r="P1" s="45" t="s">
        <v>17</v>
      </c>
      <c r="Q1" s="82" t="s">
        <v>220</v>
      </c>
      <c r="R1" s="79" t="s">
        <v>221</v>
      </c>
      <c r="S1" s="81" t="s">
        <v>222</v>
      </c>
      <c r="T1" s="80" t="s">
        <v>223</v>
      </c>
      <c r="U1" s="84" t="s">
        <v>224</v>
      </c>
      <c r="V1" s="83" t="s">
        <v>225</v>
      </c>
      <c r="W1" s="85" t="s">
        <v>226</v>
      </c>
      <c r="X1" s="86" t="s">
        <v>227</v>
      </c>
      <c r="Y1" s="87" t="s">
        <v>228</v>
      </c>
      <c r="Z1" s="88" t="s">
        <v>229</v>
      </c>
      <c r="AA1" s="107" t="s">
        <v>219</v>
      </c>
      <c r="AB1" s="106" t="s">
        <v>269</v>
      </c>
      <c r="AC1" s="107" t="s">
        <v>275</v>
      </c>
      <c r="AD1" s="106" t="s">
        <v>276</v>
      </c>
      <c r="AE1" s="67" t="s">
        <v>173</v>
      </c>
      <c r="AF1" s="46" t="s">
        <v>171</v>
      </c>
      <c r="AG1" s="47" t="s">
        <v>172</v>
      </c>
      <c r="AH1" s="45" t="s">
        <v>119</v>
      </c>
      <c r="AI1" s="45" t="s">
        <v>231</v>
      </c>
      <c r="AJ1" s="45" t="s">
        <v>232</v>
      </c>
      <c r="AK1" s="15" t="s">
        <v>120</v>
      </c>
      <c r="AL1" s="15" t="s">
        <v>465</v>
      </c>
      <c r="AM1" s="239" t="s">
        <v>122</v>
      </c>
      <c r="AN1" s="239" t="s">
        <v>466</v>
      </c>
      <c r="AO1" s="15" t="s">
        <v>468</v>
      </c>
      <c r="AP1"/>
      <c r="AQ1"/>
      <c r="AR1"/>
      <c r="AS1"/>
      <c r="AT1"/>
      <c r="AU1"/>
      <c r="AV1"/>
      <c r="AW1"/>
      <c r="AX1"/>
      <c r="AY1"/>
      <c r="AZ1"/>
      <c r="BA1"/>
      <c r="BB1"/>
      <c r="BC1"/>
      <c r="BD1"/>
      <c r="BE1"/>
      <c r="BF1"/>
      <c r="BG1"/>
      <c r="BH1"/>
      <c r="BI1"/>
      <c r="BJ1"/>
      <c r="BK1"/>
      <c r="BL1"/>
      <c r="BM1"/>
      <c r="BN1"/>
      <c r="BO1"/>
      <c r="BP1"/>
      <c r="BQ1"/>
      <c r="BR1"/>
      <c r="BS1"/>
      <c r="BT1"/>
      <c r="BU1"/>
      <c r="BV1"/>
    </row>
    <row r="2" spans="1:74" s="1" customFormat="1" ht="45" customHeight="1" x14ac:dyDescent="0.4">
      <c r="A2" s="8" t="s">
        <v>21</v>
      </c>
      <c r="B2" s="16" t="s">
        <v>7</v>
      </c>
      <c r="C2" s="34" t="s">
        <v>8</v>
      </c>
      <c r="D2" s="9" t="s">
        <v>50</v>
      </c>
      <c r="E2" s="9" t="s">
        <v>51</v>
      </c>
      <c r="F2" s="10">
        <f>'IES Participantes 2026'!$E$4</f>
        <v>5</v>
      </c>
      <c r="G2" s="10">
        <f>'IES Participantes 2026'!$B$4</f>
        <v>3</v>
      </c>
      <c r="H2" s="10">
        <f>'IES Participantes 2026'!$C$4</f>
        <v>2</v>
      </c>
      <c r="I2" s="11">
        <f>M22</f>
        <v>0</v>
      </c>
      <c r="J2" s="11"/>
      <c r="K2" s="11"/>
      <c r="L2" s="11"/>
      <c r="M2" s="11"/>
      <c r="N2" s="11"/>
      <c r="O2" s="11"/>
      <c r="P2" s="12">
        <f t="shared" ref="P2:P13" si="0">SUM(I2:O2)</f>
        <v>0</v>
      </c>
      <c r="Q2" s="33">
        <f t="shared" ref="Q2:Q13" si="1">I2/F2*G2</f>
        <v>0</v>
      </c>
      <c r="R2" s="48">
        <f t="shared" ref="R2:R13" si="2">I2/F2*H2</f>
        <v>0</v>
      </c>
      <c r="S2" s="33">
        <f t="shared" ref="S2:S13" si="3">J2/F2*G2</f>
        <v>0</v>
      </c>
      <c r="T2" s="48">
        <f t="shared" ref="T2:T13" si="4">J2/F2*H2</f>
        <v>0</v>
      </c>
      <c r="U2" s="49">
        <f t="shared" ref="U2:U13" si="5">K2/F2*G2</f>
        <v>0</v>
      </c>
      <c r="V2" s="48">
        <f t="shared" ref="V2:V13" si="6">K2/F2*H2</f>
        <v>0</v>
      </c>
      <c r="W2" s="49">
        <f t="shared" ref="W2:W13" si="7">L2/F2*G2</f>
        <v>0</v>
      </c>
      <c r="X2" s="48">
        <f t="shared" ref="X2:X13" si="8">L2/F2*H2</f>
        <v>0</v>
      </c>
      <c r="Y2" s="49">
        <f t="shared" ref="Y2:Y13" si="9">M2/F2*G2</f>
        <v>0</v>
      </c>
      <c r="Z2" s="48">
        <f t="shared" ref="Z2:Z13" si="10">M2/F2*H2</f>
        <v>0</v>
      </c>
      <c r="AA2" s="108">
        <f t="shared" ref="AA2:AA13" si="11">N2/F2*G2</f>
        <v>0</v>
      </c>
      <c r="AB2" s="110">
        <f t="shared" ref="AB2:AB13" si="12">N2/F2*H2</f>
        <v>0</v>
      </c>
      <c r="AC2" s="108">
        <f t="shared" ref="AC2:AC13" si="13">O2/F2*G2</f>
        <v>0</v>
      </c>
      <c r="AD2" s="110">
        <f t="shared" ref="AD2:AD13" si="14">O2/F2*H2</f>
        <v>0</v>
      </c>
      <c r="AE2" s="99"/>
      <c r="AF2" s="49">
        <f t="shared" ref="AF2:AF13" si="15">AE2/F2*G2</f>
        <v>0</v>
      </c>
      <c r="AG2" s="48">
        <f t="shared" ref="AG2:AG13" si="16">AE2/F2*H2</f>
        <v>0</v>
      </c>
      <c r="AH2" s="12">
        <f t="shared" ref="AH2:AH13" si="17">P2+AE2</f>
        <v>0</v>
      </c>
      <c r="AI2" s="12">
        <f>SUM(Q2,S2,U2,W2,Y2,AA2,AC2,AF2)</f>
        <v>0</v>
      </c>
      <c r="AJ2" s="12">
        <f>SUM(R2,T2,V2,X2,Z2,AB2,AD2,AG2)</f>
        <v>0</v>
      </c>
      <c r="AK2" s="98">
        <f>AI2*0.85</f>
        <v>0</v>
      </c>
      <c r="AL2" s="98">
        <f>AI2-AK2</f>
        <v>0</v>
      </c>
      <c r="AM2" s="98">
        <f t="shared" ref="AM2:AM13" si="18">AJ2*0.4</f>
        <v>0</v>
      </c>
      <c r="AN2" s="98">
        <f>AJ2-AM2</f>
        <v>0</v>
      </c>
      <c r="AO2" s="11">
        <f t="shared" ref="AO2:AO13" si="19">AH2-AK2-AM2</f>
        <v>0</v>
      </c>
      <c r="AP2"/>
      <c r="AQ2"/>
      <c r="AR2"/>
      <c r="AS2"/>
      <c r="AT2"/>
      <c r="AU2"/>
      <c r="AV2"/>
      <c r="AW2"/>
      <c r="AX2"/>
      <c r="AY2"/>
      <c r="AZ2"/>
      <c r="BA2"/>
      <c r="BB2"/>
      <c r="BC2"/>
      <c r="BD2"/>
      <c r="BE2"/>
      <c r="BF2"/>
      <c r="BG2"/>
      <c r="BH2"/>
      <c r="BI2"/>
      <c r="BJ2"/>
      <c r="BK2"/>
      <c r="BL2"/>
      <c r="BM2"/>
      <c r="BN2"/>
      <c r="BO2"/>
      <c r="BP2"/>
      <c r="BQ2"/>
      <c r="BR2"/>
      <c r="BS2"/>
      <c r="BT2"/>
      <c r="BU2"/>
      <c r="BV2"/>
    </row>
    <row r="3" spans="1:74" s="1" customFormat="1" ht="52" customHeight="1" x14ac:dyDescent="0.4">
      <c r="A3" s="8" t="s">
        <v>21</v>
      </c>
      <c r="B3" s="17" t="s">
        <v>10</v>
      </c>
      <c r="C3" s="34" t="s">
        <v>0</v>
      </c>
      <c r="D3" s="9" t="s">
        <v>14</v>
      </c>
      <c r="E3" s="9" t="s">
        <v>52</v>
      </c>
      <c r="F3" s="10">
        <f>'IES Participantes 2026'!$K$4</f>
        <v>5</v>
      </c>
      <c r="G3" s="10">
        <f>'IES Participantes 2026'!$H$4</f>
        <v>4</v>
      </c>
      <c r="H3" s="10">
        <f>'IES Participantes 2026'!$I$4</f>
        <v>1</v>
      </c>
      <c r="I3" s="11">
        <v>1000</v>
      </c>
      <c r="J3" s="11">
        <v>5000</v>
      </c>
      <c r="K3" s="11">
        <v>25000</v>
      </c>
      <c r="L3" s="11"/>
      <c r="M3" s="11"/>
      <c r="N3" s="11"/>
      <c r="O3" s="11"/>
      <c r="P3" s="12">
        <f t="shared" si="0"/>
        <v>31000</v>
      </c>
      <c r="Q3" s="33">
        <f t="shared" si="1"/>
        <v>800</v>
      </c>
      <c r="R3" s="48">
        <f t="shared" si="2"/>
        <v>200</v>
      </c>
      <c r="S3" s="33">
        <f t="shared" si="3"/>
        <v>4000</v>
      </c>
      <c r="T3" s="48">
        <f t="shared" si="4"/>
        <v>1000</v>
      </c>
      <c r="U3" s="49">
        <f t="shared" si="5"/>
        <v>20000</v>
      </c>
      <c r="V3" s="48">
        <f t="shared" si="6"/>
        <v>5000</v>
      </c>
      <c r="W3" s="49">
        <f t="shared" si="7"/>
        <v>0</v>
      </c>
      <c r="X3" s="48">
        <f t="shared" si="8"/>
        <v>0</v>
      </c>
      <c r="Y3" s="49">
        <f t="shared" si="9"/>
        <v>0</v>
      </c>
      <c r="Z3" s="48">
        <f t="shared" si="10"/>
        <v>0</v>
      </c>
      <c r="AA3" s="108">
        <f t="shared" si="11"/>
        <v>0</v>
      </c>
      <c r="AB3" s="110">
        <f t="shared" si="12"/>
        <v>0</v>
      </c>
      <c r="AC3" s="108">
        <f t="shared" si="13"/>
        <v>0</v>
      </c>
      <c r="AD3" s="110">
        <f t="shared" si="14"/>
        <v>0</v>
      </c>
      <c r="AE3" s="99"/>
      <c r="AF3" s="49">
        <f t="shared" si="15"/>
        <v>0</v>
      </c>
      <c r="AG3" s="48">
        <f t="shared" si="16"/>
        <v>0</v>
      </c>
      <c r="AH3" s="12">
        <f t="shared" si="17"/>
        <v>31000</v>
      </c>
      <c r="AI3" s="12">
        <f t="shared" ref="AI3:AI13" si="20">SUM(Q3,S3,U3,W3,Y3,AA3,AC3,AF3)</f>
        <v>24800</v>
      </c>
      <c r="AJ3" s="12">
        <f t="shared" ref="AJ3:AJ13" si="21">SUM(R3,T3,V3,X3,Z3,AB3,AD3,AG3)</f>
        <v>6200</v>
      </c>
      <c r="AK3" s="98">
        <f t="shared" ref="AK3:AK13" si="22">AI3*0.85</f>
        <v>21080</v>
      </c>
      <c r="AL3" s="98">
        <f t="shared" ref="AL3:AL13" si="23">AI3-AK3</f>
        <v>3720</v>
      </c>
      <c r="AM3" s="98">
        <f t="shared" si="18"/>
        <v>2480</v>
      </c>
      <c r="AN3" s="98">
        <f t="shared" ref="AN3:AN13" si="24">AJ3-AM3</f>
        <v>3720</v>
      </c>
      <c r="AO3" s="11">
        <f t="shared" si="19"/>
        <v>7440</v>
      </c>
      <c r="AP3"/>
      <c r="AQ3"/>
      <c r="AR3"/>
      <c r="AS3"/>
      <c r="AT3"/>
      <c r="AU3"/>
      <c r="AV3"/>
      <c r="AW3"/>
      <c r="AX3"/>
      <c r="AY3"/>
      <c r="AZ3"/>
      <c r="BA3"/>
      <c r="BB3"/>
      <c r="BC3"/>
      <c r="BD3"/>
      <c r="BE3"/>
      <c r="BF3"/>
      <c r="BG3"/>
      <c r="BH3"/>
      <c r="BI3"/>
      <c r="BJ3"/>
      <c r="BK3"/>
      <c r="BL3"/>
      <c r="BM3"/>
      <c r="BN3"/>
      <c r="BO3"/>
      <c r="BP3"/>
      <c r="BQ3"/>
      <c r="BR3"/>
      <c r="BS3"/>
      <c r="BT3"/>
      <c r="BU3"/>
      <c r="BV3"/>
    </row>
    <row r="4" spans="1:74" ht="29" x14ac:dyDescent="0.4">
      <c r="A4" s="8" t="s">
        <v>21</v>
      </c>
      <c r="B4" s="16" t="s">
        <v>9</v>
      </c>
      <c r="C4" s="24" t="s">
        <v>351</v>
      </c>
      <c r="D4" s="9" t="s">
        <v>262</v>
      </c>
      <c r="E4" s="9" t="s">
        <v>53</v>
      </c>
      <c r="F4" s="10">
        <f>'IES Participantes 2026'!$Q$4</f>
        <v>25</v>
      </c>
      <c r="G4" s="10">
        <f>'IES Participantes 2026'!$N$4</f>
        <v>20</v>
      </c>
      <c r="H4" s="10">
        <f>'IES Participantes 2026'!$O$4</f>
        <v>5</v>
      </c>
      <c r="I4" s="11">
        <v>1000</v>
      </c>
      <c r="J4" s="11"/>
      <c r="K4" s="11">
        <v>15000</v>
      </c>
      <c r="L4" s="11"/>
      <c r="M4" s="11"/>
      <c r="N4" s="11"/>
      <c r="O4" s="11"/>
      <c r="P4" s="12">
        <f t="shared" si="0"/>
        <v>16000</v>
      </c>
      <c r="Q4" s="33">
        <f t="shared" si="1"/>
        <v>800</v>
      </c>
      <c r="R4" s="48">
        <f t="shared" si="2"/>
        <v>200</v>
      </c>
      <c r="S4" s="33">
        <f t="shared" si="3"/>
        <v>0</v>
      </c>
      <c r="T4" s="48">
        <f t="shared" si="4"/>
        <v>0</v>
      </c>
      <c r="U4" s="49">
        <f t="shared" si="5"/>
        <v>12000</v>
      </c>
      <c r="V4" s="48">
        <f t="shared" si="6"/>
        <v>3000</v>
      </c>
      <c r="W4" s="49">
        <f t="shared" si="7"/>
        <v>0</v>
      </c>
      <c r="X4" s="48">
        <f t="shared" si="8"/>
        <v>0</v>
      </c>
      <c r="Y4" s="49">
        <f t="shared" si="9"/>
        <v>0</v>
      </c>
      <c r="Z4" s="48">
        <f t="shared" si="10"/>
        <v>0</v>
      </c>
      <c r="AA4" s="108">
        <f t="shared" si="11"/>
        <v>0</v>
      </c>
      <c r="AB4" s="110">
        <f t="shared" si="12"/>
        <v>0</v>
      </c>
      <c r="AC4" s="108">
        <f t="shared" si="13"/>
        <v>0</v>
      </c>
      <c r="AD4" s="110">
        <f t="shared" si="14"/>
        <v>0</v>
      </c>
      <c r="AE4" s="99"/>
      <c r="AF4" s="49">
        <f t="shared" si="15"/>
        <v>0</v>
      </c>
      <c r="AG4" s="48">
        <f t="shared" si="16"/>
        <v>0</v>
      </c>
      <c r="AH4" s="12">
        <f t="shared" si="17"/>
        <v>16000</v>
      </c>
      <c r="AI4" s="12">
        <f t="shared" si="20"/>
        <v>12800</v>
      </c>
      <c r="AJ4" s="12">
        <f t="shared" si="21"/>
        <v>3200</v>
      </c>
      <c r="AK4" s="98">
        <f t="shared" si="22"/>
        <v>10880</v>
      </c>
      <c r="AL4" s="98">
        <f t="shared" si="23"/>
        <v>1920</v>
      </c>
      <c r="AM4" s="98">
        <f t="shared" si="18"/>
        <v>1280</v>
      </c>
      <c r="AN4" s="98">
        <f t="shared" si="24"/>
        <v>1920</v>
      </c>
      <c r="AO4" s="11">
        <f t="shared" si="19"/>
        <v>3840</v>
      </c>
      <c r="AP4"/>
      <c r="AQ4"/>
      <c r="AR4"/>
      <c r="AS4"/>
      <c r="AT4"/>
      <c r="AU4"/>
      <c r="AV4"/>
      <c r="AW4"/>
      <c r="AX4"/>
      <c r="AY4"/>
      <c r="AZ4"/>
      <c r="BA4"/>
      <c r="BB4"/>
      <c r="BC4"/>
      <c r="BD4"/>
      <c r="BE4"/>
      <c r="BF4"/>
      <c r="BG4"/>
      <c r="BH4"/>
      <c r="BI4"/>
      <c r="BJ4"/>
      <c r="BK4"/>
      <c r="BL4"/>
      <c r="BM4"/>
      <c r="BN4"/>
      <c r="BO4"/>
      <c r="BP4"/>
      <c r="BQ4"/>
      <c r="BR4"/>
      <c r="BS4"/>
      <c r="BT4"/>
      <c r="BU4"/>
      <c r="BV4"/>
    </row>
    <row r="5" spans="1:74" ht="29" x14ac:dyDescent="0.4">
      <c r="A5" s="8" t="s">
        <v>21</v>
      </c>
      <c r="B5" s="16" t="s">
        <v>7</v>
      </c>
      <c r="C5" s="24" t="s">
        <v>3</v>
      </c>
      <c r="D5" s="9" t="s">
        <v>55</v>
      </c>
      <c r="E5" s="9" t="s">
        <v>54</v>
      </c>
      <c r="F5" s="10">
        <f>'IES Participantes 2026'!$W$4</f>
        <v>23</v>
      </c>
      <c r="G5" s="10">
        <f>'IES Participantes 2026'!$T$4</f>
        <v>17</v>
      </c>
      <c r="H5" s="10">
        <f>'IES Participantes 2026'!$U$4</f>
        <v>6</v>
      </c>
      <c r="I5" s="11">
        <v>1000</v>
      </c>
      <c r="J5" s="11">
        <v>70000</v>
      </c>
      <c r="K5" s="11">
        <v>57000</v>
      </c>
      <c r="L5" s="11">
        <v>9000</v>
      </c>
      <c r="M5" s="11">
        <v>5000</v>
      </c>
      <c r="N5" s="11"/>
      <c r="O5" s="11"/>
      <c r="P5" s="12">
        <f t="shared" si="0"/>
        <v>142000</v>
      </c>
      <c r="Q5" s="33">
        <f t="shared" si="1"/>
        <v>739.13043478260875</v>
      </c>
      <c r="R5" s="48">
        <f t="shared" si="2"/>
        <v>260.86956521739131</v>
      </c>
      <c r="S5" s="33">
        <f t="shared" si="3"/>
        <v>51739.130434782608</v>
      </c>
      <c r="T5" s="48">
        <f t="shared" si="4"/>
        <v>18260.869565217392</v>
      </c>
      <c r="U5" s="49">
        <f t="shared" si="5"/>
        <v>42130.434782608696</v>
      </c>
      <c r="V5" s="48">
        <f t="shared" si="6"/>
        <v>14869.565217391304</v>
      </c>
      <c r="W5" s="49">
        <f t="shared" si="7"/>
        <v>6652.173913043478</v>
      </c>
      <c r="X5" s="48">
        <f t="shared" si="8"/>
        <v>2347.8260869565215</v>
      </c>
      <c r="Y5" s="49">
        <f t="shared" si="9"/>
        <v>3695.6521739130435</v>
      </c>
      <c r="Z5" s="48">
        <f t="shared" si="10"/>
        <v>1304.3478260869565</v>
      </c>
      <c r="AA5" s="108">
        <f t="shared" si="11"/>
        <v>0</v>
      </c>
      <c r="AB5" s="110">
        <f t="shared" si="12"/>
        <v>0</v>
      </c>
      <c r="AC5" s="108">
        <f t="shared" si="13"/>
        <v>0</v>
      </c>
      <c r="AD5" s="110">
        <f t="shared" si="14"/>
        <v>0</v>
      </c>
      <c r="AE5" s="100">
        <v>5000</v>
      </c>
      <c r="AF5" s="49">
        <f t="shared" si="15"/>
        <v>3695.6521739130435</v>
      </c>
      <c r="AG5" s="48">
        <f t="shared" si="16"/>
        <v>1304.3478260869565</v>
      </c>
      <c r="AH5" s="12">
        <f t="shared" si="17"/>
        <v>147000</v>
      </c>
      <c r="AI5" s="12">
        <f t="shared" si="20"/>
        <v>108652.17391304347</v>
      </c>
      <c r="AJ5" s="12">
        <f t="shared" si="21"/>
        <v>38347.826086956527</v>
      </c>
      <c r="AK5" s="98">
        <f t="shared" si="22"/>
        <v>92354.347826086945</v>
      </c>
      <c r="AL5" s="98">
        <f t="shared" si="23"/>
        <v>16297.826086956527</v>
      </c>
      <c r="AM5" s="98">
        <f t="shared" si="18"/>
        <v>15339.130434782612</v>
      </c>
      <c r="AN5" s="98">
        <f t="shared" si="24"/>
        <v>23008.695652173916</v>
      </c>
      <c r="AO5" s="11">
        <f t="shared" si="19"/>
        <v>39306.521739130447</v>
      </c>
      <c r="AP5"/>
      <c r="AQ5"/>
      <c r="AR5"/>
      <c r="AS5"/>
      <c r="AT5"/>
      <c r="AU5"/>
      <c r="AV5"/>
      <c r="AW5"/>
      <c r="AX5"/>
      <c r="AY5"/>
      <c r="AZ5"/>
      <c r="BA5"/>
      <c r="BB5"/>
      <c r="BC5"/>
      <c r="BD5"/>
      <c r="BE5"/>
      <c r="BF5"/>
      <c r="BG5"/>
      <c r="BH5"/>
      <c r="BI5"/>
      <c r="BJ5"/>
      <c r="BK5"/>
      <c r="BL5"/>
      <c r="BM5"/>
      <c r="BN5"/>
      <c r="BO5"/>
      <c r="BP5"/>
      <c r="BQ5"/>
      <c r="BR5"/>
      <c r="BS5"/>
      <c r="BT5"/>
      <c r="BU5"/>
      <c r="BV5"/>
    </row>
    <row r="6" spans="1:74" ht="32" x14ac:dyDescent="0.4">
      <c r="A6" s="8" t="s">
        <v>21</v>
      </c>
      <c r="B6" s="17" t="s">
        <v>4</v>
      </c>
      <c r="C6" s="24" t="s">
        <v>2</v>
      </c>
      <c r="D6" s="9" t="s">
        <v>263</v>
      </c>
      <c r="E6" s="9" t="s">
        <v>264</v>
      </c>
      <c r="F6" s="10">
        <f>'IES Participantes 2026'!$AI$4</f>
        <v>35</v>
      </c>
      <c r="G6" s="10">
        <f>'IES Participantes 2026'!$AF$4</f>
        <v>26</v>
      </c>
      <c r="H6" s="10">
        <f>'IES Participantes 2026'!$AG$4</f>
        <v>9</v>
      </c>
      <c r="I6" s="11">
        <v>1000</v>
      </c>
      <c r="J6" s="11">
        <v>12000</v>
      </c>
      <c r="K6" s="11">
        <v>55000</v>
      </c>
      <c r="L6" s="11">
        <v>22000</v>
      </c>
      <c r="M6" s="11">
        <v>5000</v>
      </c>
      <c r="N6" s="11"/>
      <c r="O6" s="11"/>
      <c r="P6" s="12">
        <f t="shared" si="0"/>
        <v>95000</v>
      </c>
      <c r="Q6" s="33">
        <f t="shared" si="1"/>
        <v>742.85714285714289</v>
      </c>
      <c r="R6" s="48">
        <f t="shared" si="2"/>
        <v>257.14285714285717</v>
      </c>
      <c r="S6" s="33">
        <f t="shared" si="3"/>
        <v>8914.2857142857138</v>
      </c>
      <c r="T6" s="48">
        <f t="shared" si="4"/>
        <v>3085.7142857142853</v>
      </c>
      <c r="U6" s="49">
        <f t="shared" si="5"/>
        <v>40857.142857142855</v>
      </c>
      <c r="V6" s="48">
        <f t="shared" si="6"/>
        <v>14142.857142857141</v>
      </c>
      <c r="W6" s="49">
        <f t="shared" si="7"/>
        <v>16342.857142857143</v>
      </c>
      <c r="X6" s="48">
        <f t="shared" si="8"/>
        <v>5657.1428571428569</v>
      </c>
      <c r="Y6" s="49">
        <f t="shared" si="9"/>
        <v>3714.2857142857142</v>
      </c>
      <c r="Z6" s="48">
        <f t="shared" si="10"/>
        <v>1285.7142857142858</v>
      </c>
      <c r="AA6" s="108">
        <f t="shared" si="11"/>
        <v>0</v>
      </c>
      <c r="AB6" s="110">
        <f t="shared" si="12"/>
        <v>0</v>
      </c>
      <c r="AC6" s="108">
        <f t="shared" si="13"/>
        <v>0</v>
      </c>
      <c r="AD6" s="110">
        <f t="shared" si="14"/>
        <v>0</v>
      </c>
      <c r="AE6" s="100">
        <v>14000</v>
      </c>
      <c r="AF6" s="49">
        <f t="shared" si="15"/>
        <v>10400</v>
      </c>
      <c r="AG6" s="48">
        <f t="shared" si="16"/>
        <v>3600</v>
      </c>
      <c r="AH6" s="12">
        <f t="shared" si="17"/>
        <v>109000</v>
      </c>
      <c r="AI6" s="12">
        <f>SUM(Q6,S6,U6,W6,Y6,AA6,AC6,AF6)</f>
        <v>80971.428571428565</v>
      </c>
      <c r="AJ6" s="12">
        <f t="shared" si="21"/>
        <v>28028.571428571424</v>
      </c>
      <c r="AK6" s="98">
        <f t="shared" si="22"/>
        <v>68825.714285714275</v>
      </c>
      <c r="AL6" s="98">
        <f t="shared" si="23"/>
        <v>12145.71428571429</v>
      </c>
      <c r="AM6" s="98">
        <f t="shared" si="18"/>
        <v>11211.428571428571</v>
      </c>
      <c r="AN6" s="98">
        <f t="shared" si="24"/>
        <v>16817.142857142855</v>
      </c>
      <c r="AO6" s="11">
        <f t="shared" si="19"/>
        <v>28962.857142857152</v>
      </c>
      <c r="AP6"/>
      <c r="AQ6"/>
      <c r="AR6"/>
      <c r="AS6"/>
      <c r="AT6"/>
      <c r="AU6"/>
      <c r="AV6"/>
      <c r="AW6"/>
      <c r="AX6"/>
      <c r="AY6"/>
      <c r="AZ6"/>
      <c r="BA6"/>
      <c r="BB6"/>
      <c r="BC6"/>
      <c r="BD6"/>
      <c r="BE6"/>
      <c r="BF6"/>
      <c r="BG6"/>
      <c r="BH6"/>
      <c r="BI6"/>
      <c r="BJ6"/>
      <c r="BK6"/>
      <c r="BL6"/>
      <c r="BM6"/>
      <c r="BN6"/>
      <c r="BO6"/>
      <c r="BP6"/>
      <c r="BQ6"/>
      <c r="BR6"/>
      <c r="BS6"/>
      <c r="BT6"/>
      <c r="BU6"/>
      <c r="BV6"/>
    </row>
    <row r="7" spans="1:74" x14ac:dyDescent="0.4">
      <c r="A7" s="8" t="s">
        <v>21</v>
      </c>
      <c r="B7" s="17" t="s">
        <v>4</v>
      </c>
      <c r="C7" s="24" t="s">
        <v>57</v>
      </c>
      <c r="D7" s="9" t="s">
        <v>265</v>
      </c>
      <c r="E7" s="9" t="s">
        <v>399</v>
      </c>
      <c r="F7" s="10">
        <v>1</v>
      </c>
      <c r="G7" s="10">
        <v>1</v>
      </c>
      <c r="H7" s="10">
        <v>0</v>
      </c>
      <c r="I7" s="11">
        <f>D28</f>
        <v>1000</v>
      </c>
      <c r="J7" s="11"/>
      <c r="K7" s="11">
        <f>SUM(D22:D23)</f>
        <v>10500</v>
      </c>
      <c r="L7" s="11"/>
      <c r="M7" s="11"/>
      <c r="N7" s="11">
        <f>D24</f>
        <v>2000</v>
      </c>
      <c r="O7" s="11">
        <f>SUM(D25:D26)</f>
        <v>10500</v>
      </c>
      <c r="P7" s="12">
        <f t="shared" si="0"/>
        <v>24000</v>
      </c>
      <c r="Q7" s="33">
        <f t="shared" si="1"/>
        <v>1000</v>
      </c>
      <c r="R7" s="48">
        <f t="shared" si="2"/>
        <v>0</v>
      </c>
      <c r="S7" s="33">
        <f t="shared" si="3"/>
        <v>0</v>
      </c>
      <c r="T7" s="48">
        <f t="shared" si="4"/>
        <v>0</v>
      </c>
      <c r="U7" s="49">
        <f t="shared" si="5"/>
        <v>10500</v>
      </c>
      <c r="V7" s="48">
        <f t="shared" si="6"/>
        <v>0</v>
      </c>
      <c r="W7" s="49">
        <f t="shared" si="7"/>
        <v>0</v>
      </c>
      <c r="X7" s="48">
        <f t="shared" si="8"/>
        <v>0</v>
      </c>
      <c r="Y7" s="49">
        <f t="shared" si="9"/>
        <v>0</v>
      </c>
      <c r="Z7" s="48">
        <f t="shared" si="10"/>
        <v>0</v>
      </c>
      <c r="AA7" s="108">
        <f t="shared" si="11"/>
        <v>2000</v>
      </c>
      <c r="AB7" s="110">
        <f t="shared" si="12"/>
        <v>0</v>
      </c>
      <c r="AC7" s="108">
        <f t="shared" si="13"/>
        <v>10500</v>
      </c>
      <c r="AD7" s="110">
        <f t="shared" si="14"/>
        <v>0</v>
      </c>
      <c r="AE7" s="100">
        <f>D27</f>
        <v>3750</v>
      </c>
      <c r="AF7" s="49">
        <f t="shared" si="15"/>
        <v>3750</v>
      </c>
      <c r="AG7" s="48">
        <f t="shared" si="16"/>
        <v>0</v>
      </c>
      <c r="AH7" s="12">
        <f t="shared" si="17"/>
        <v>27750</v>
      </c>
      <c r="AI7" s="12">
        <f t="shared" si="20"/>
        <v>27750</v>
      </c>
      <c r="AJ7" s="12">
        <f t="shared" si="21"/>
        <v>0</v>
      </c>
      <c r="AK7" s="98">
        <f t="shared" si="22"/>
        <v>23587.5</v>
      </c>
      <c r="AL7" s="98">
        <f t="shared" si="23"/>
        <v>4162.5</v>
      </c>
      <c r="AM7" s="98">
        <f t="shared" si="18"/>
        <v>0</v>
      </c>
      <c r="AN7" s="98">
        <f t="shared" si="24"/>
        <v>0</v>
      </c>
      <c r="AO7" s="11">
        <f t="shared" si="19"/>
        <v>4162.5</v>
      </c>
      <c r="AP7"/>
      <c r="AQ7"/>
      <c r="AR7"/>
      <c r="AS7"/>
      <c r="AT7"/>
      <c r="AU7"/>
      <c r="AV7"/>
      <c r="AW7"/>
      <c r="AX7"/>
      <c r="AY7"/>
      <c r="AZ7"/>
      <c r="BA7"/>
      <c r="BB7"/>
      <c r="BC7"/>
      <c r="BD7"/>
      <c r="BE7"/>
      <c r="BF7"/>
      <c r="BG7"/>
      <c r="BH7"/>
      <c r="BI7"/>
      <c r="BJ7"/>
      <c r="BK7"/>
      <c r="BL7"/>
      <c r="BM7"/>
      <c r="BN7"/>
      <c r="BO7"/>
      <c r="BP7"/>
      <c r="BQ7"/>
      <c r="BR7"/>
      <c r="BS7"/>
      <c r="BT7"/>
      <c r="BU7"/>
      <c r="BV7"/>
    </row>
    <row r="8" spans="1:74" ht="29" x14ac:dyDescent="0.4">
      <c r="A8" s="8" t="s">
        <v>21</v>
      </c>
      <c r="B8" s="16" t="s">
        <v>7</v>
      </c>
      <c r="C8" s="26" t="s">
        <v>49</v>
      </c>
      <c r="D8" s="9" t="s">
        <v>58</v>
      </c>
      <c r="E8" s="9" t="s">
        <v>59</v>
      </c>
      <c r="F8" s="10">
        <f>'IES Participantes 2026'!$AU$4</f>
        <v>12</v>
      </c>
      <c r="G8" s="10">
        <f>'IES Participantes 2026'!$AR$4</f>
        <v>9</v>
      </c>
      <c r="H8" s="10">
        <f>'IES Participantes 2026'!$AS$4</f>
        <v>3</v>
      </c>
      <c r="I8" s="11">
        <v>1000</v>
      </c>
      <c r="J8" s="11">
        <v>20000</v>
      </c>
      <c r="K8" s="11">
        <v>40000</v>
      </c>
      <c r="L8" s="11"/>
      <c r="M8" s="11"/>
      <c r="N8" s="11"/>
      <c r="O8" s="11"/>
      <c r="P8" s="12">
        <f t="shared" si="0"/>
        <v>61000</v>
      </c>
      <c r="Q8" s="33">
        <f t="shared" si="1"/>
        <v>750</v>
      </c>
      <c r="R8" s="48">
        <f t="shared" si="2"/>
        <v>250</v>
      </c>
      <c r="S8" s="33">
        <f t="shared" si="3"/>
        <v>15000</v>
      </c>
      <c r="T8" s="48">
        <f t="shared" si="4"/>
        <v>5000</v>
      </c>
      <c r="U8" s="49">
        <f t="shared" si="5"/>
        <v>30000</v>
      </c>
      <c r="V8" s="48">
        <f t="shared" si="6"/>
        <v>10000</v>
      </c>
      <c r="W8" s="49">
        <f t="shared" si="7"/>
        <v>0</v>
      </c>
      <c r="X8" s="48">
        <f t="shared" si="8"/>
        <v>0</v>
      </c>
      <c r="Y8" s="49">
        <f t="shared" si="9"/>
        <v>0</v>
      </c>
      <c r="Z8" s="48">
        <f t="shared" si="10"/>
        <v>0</v>
      </c>
      <c r="AA8" s="108">
        <f t="shared" si="11"/>
        <v>0</v>
      </c>
      <c r="AB8" s="110">
        <f t="shared" si="12"/>
        <v>0</v>
      </c>
      <c r="AC8" s="108">
        <f t="shared" si="13"/>
        <v>0</v>
      </c>
      <c r="AD8" s="110">
        <f t="shared" si="14"/>
        <v>0</v>
      </c>
      <c r="AE8" s="100">
        <v>5000</v>
      </c>
      <c r="AF8" s="49">
        <f t="shared" si="15"/>
        <v>3750</v>
      </c>
      <c r="AG8" s="48">
        <f t="shared" si="16"/>
        <v>1250</v>
      </c>
      <c r="AH8" s="12">
        <f t="shared" si="17"/>
        <v>66000</v>
      </c>
      <c r="AI8" s="12">
        <f t="shared" si="20"/>
        <v>49500</v>
      </c>
      <c r="AJ8" s="12">
        <f t="shared" si="21"/>
        <v>16500</v>
      </c>
      <c r="AK8" s="98">
        <f t="shared" si="22"/>
        <v>42075</v>
      </c>
      <c r="AL8" s="98">
        <f t="shared" si="23"/>
        <v>7425</v>
      </c>
      <c r="AM8" s="98">
        <f t="shared" si="18"/>
        <v>6600</v>
      </c>
      <c r="AN8" s="98">
        <f t="shared" si="24"/>
        <v>9900</v>
      </c>
      <c r="AO8" s="11">
        <f t="shared" si="19"/>
        <v>17325</v>
      </c>
      <c r="AP8"/>
      <c r="AQ8"/>
      <c r="AR8"/>
      <c r="AS8"/>
      <c r="AT8"/>
      <c r="AU8"/>
      <c r="AV8"/>
      <c r="AW8"/>
      <c r="AX8"/>
      <c r="AY8"/>
      <c r="AZ8"/>
      <c r="BA8"/>
      <c r="BB8"/>
      <c r="BC8"/>
      <c r="BD8"/>
      <c r="BE8"/>
      <c r="BF8"/>
      <c r="BG8"/>
      <c r="BH8"/>
      <c r="BI8"/>
      <c r="BJ8"/>
      <c r="BK8"/>
      <c r="BL8"/>
      <c r="BM8"/>
      <c r="BN8"/>
      <c r="BO8"/>
      <c r="BP8"/>
      <c r="BQ8"/>
      <c r="BR8"/>
      <c r="BS8"/>
      <c r="BT8"/>
      <c r="BU8"/>
      <c r="BV8"/>
    </row>
    <row r="9" spans="1:74" ht="41.15" customHeight="1" x14ac:dyDescent="0.4">
      <c r="A9" s="8" t="s">
        <v>21</v>
      </c>
      <c r="B9" s="16" t="s">
        <v>9</v>
      </c>
      <c r="C9" s="24" t="s">
        <v>5</v>
      </c>
      <c r="D9" s="9" t="s">
        <v>266</v>
      </c>
      <c r="E9" s="13" t="s">
        <v>330</v>
      </c>
      <c r="F9" s="10">
        <f>'IES Participantes 2026'!$BA$4</f>
        <v>28</v>
      </c>
      <c r="G9" s="10">
        <f>'IES Participantes 2026'!$AX$4</f>
        <v>23</v>
      </c>
      <c r="H9" s="10">
        <f>'IES Participantes 2026'!$AY$4</f>
        <v>5</v>
      </c>
      <c r="I9" s="11">
        <v>1000</v>
      </c>
      <c r="J9" s="11">
        <v>120000</v>
      </c>
      <c r="K9" s="11">
        <v>350000</v>
      </c>
      <c r="L9" s="11"/>
      <c r="M9" s="11"/>
      <c r="N9" s="11"/>
      <c r="O9" s="11"/>
      <c r="P9" s="12">
        <f t="shared" si="0"/>
        <v>471000</v>
      </c>
      <c r="Q9" s="33">
        <f t="shared" si="1"/>
        <v>821.42857142857144</v>
      </c>
      <c r="R9" s="48">
        <f t="shared" si="2"/>
        <v>178.57142857142858</v>
      </c>
      <c r="S9" s="33">
        <f t="shared" si="3"/>
        <v>98571.428571428565</v>
      </c>
      <c r="T9" s="48">
        <f t="shared" si="4"/>
        <v>21428.571428571428</v>
      </c>
      <c r="U9" s="49">
        <f t="shared" si="5"/>
        <v>287500</v>
      </c>
      <c r="V9" s="48">
        <f t="shared" si="6"/>
        <v>62500</v>
      </c>
      <c r="W9" s="49">
        <f t="shared" si="7"/>
        <v>0</v>
      </c>
      <c r="X9" s="48">
        <f t="shared" si="8"/>
        <v>0</v>
      </c>
      <c r="Y9" s="49">
        <f t="shared" si="9"/>
        <v>0</v>
      </c>
      <c r="Z9" s="48">
        <f t="shared" si="10"/>
        <v>0</v>
      </c>
      <c r="AA9" s="108">
        <f t="shared" si="11"/>
        <v>0</v>
      </c>
      <c r="AB9" s="110">
        <f t="shared" si="12"/>
        <v>0</v>
      </c>
      <c r="AC9" s="108">
        <f t="shared" si="13"/>
        <v>0</v>
      </c>
      <c r="AD9" s="110">
        <f t="shared" si="14"/>
        <v>0</v>
      </c>
      <c r="AE9" s="99"/>
      <c r="AF9" s="49">
        <f t="shared" si="15"/>
        <v>0</v>
      </c>
      <c r="AG9" s="48">
        <f t="shared" si="16"/>
        <v>0</v>
      </c>
      <c r="AH9" s="12">
        <f t="shared" si="17"/>
        <v>471000</v>
      </c>
      <c r="AI9" s="12">
        <f t="shared" si="20"/>
        <v>386892.85714285716</v>
      </c>
      <c r="AJ9" s="12">
        <f t="shared" si="21"/>
        <v>84107.142857142855</v>
      </c>
      <c r="AK9" s="98">
        <f t="shared" si="22"/>
        <v>328858.92857142858</v>
      </c>
      <c r="AL9" s="98">
        <f t="shared" si="23"/>
        <v>58033.92857142858</v>
      </c>
      <c r="AM9" s="98">
        <f t="shared" si="18"/>
        <v>33642.857142857145</v>
      </c>
      <c r="AN9" s="98">
        <f t="shared" si="24"/>
        <v>50464.28571428571</v>
      </c>
      <c r="AO9" s="11">
        <f t="shared" si="19"/>
        <v>108498.21428571428</v>
      </c>
      <c r="AP9"/>
      <c r="AQ9"/>
      <c r="AR9"/>
      <c r="AS9"/>
      <c r="AT9"/>
      <c r="AU9"/>
      <c r="AV9"/>
      <c r="AW9"/>
      <c r="AX9"/>
      <c r="AY9"/>
      <c r="AZ9"/>
      <c r="BA9"/>
      <c r="BB9"/>
      <c r="BC9"/>
      <c r="BD9"/>
      <c r="BE9"/>
      <c r="BF9"/>
      <c r="BG9"/>
      <c r="BH9"/>
      <c r="BI9"/>
      <c r="BJ9"/>
      <c r="BK9"/>
      <c r="BL9"/>
      <c r="BM9"/>
      <c r="BN9"/>
      <c r="BO9"/>
      <c r="BP9"/>
      <c r="BQ9"/>
      <c r="BR9"/>
      <c r="BS9"/>
      <c r="BT9"/>
      <c r="BU9"/>
      <c r="BV9"/>
    </row>
    <row r="10" spans="1:74" ht="41.15" customHeight="1" x14ac:dyDescent="0.4">
      <c r="A10" s="8" t="s">
        <v>21</v>
      </c>
      <c r="B10" s="16" t="s">
        <v>9</v>
      </c>
      <c r="C10" s="24" t="s">
        <v>401</v>
      </c>
      <c r="D10" s="14" t="s">
        <v>402</v>
      </c>
      <c r="E10" s="13" t="s">
        <v>35</v>
      </c>
      <c r="F10" s="10">
        <v>1</v>
      </c>
      <c r="G10" s="10">
        <v>1</v>
      </c>
      <c r="H10" s="10">
        <v>0</v>
      </c>
      <c r="I10" s="11">
        <f>D39</f>
        <v>1000</v>
      </c>
      <c r="J10" s="11"/>
      <c r="K10" s="11">
        <f>SUM(D33:D34)</f>
        <v>14000</v>
      </c>
      <c r="L10" s="11"/>
      <c r="M10" s="11"/>
      <c r="N10" s="11">
        <f>D35</f>
        <v>2000</v>
      </c>
      <c r="O10" s="11">
        <f>SUM(D36:D37)</f>
        <v>26250</v>
      </c>
      <c r="P10" s="12">
        <f t="shared" si="0"/>
        <v>43250</v>
      </c>
      <c r="Q10" s="33">
        <f t="shared" si="1"/>
        <v>1000</v>
      </c>
      <c r="R10" s="48">
        <f t="shared" si="2"/>
        <v>0</v>
      </c>
      <c r="S10" s="33">
        <f t="shared" si="3"/>
        <v>0</v>
      </c>
      <c r="T10" s="48">
        <f t="shared" si="4"/>
        <v>0</v>
      </c>
      <c r="U10" s="49">
        <f t="shared" si="5"/>
        <v>14000</v>
      </c>
      <c r="V10" s="48">
        <f t="shared" si="6"/>
        <v>0</v>
      </c>
      <c r="W10" s="49">
        <f t="shared" si="7"/>
        <v>0</v>
      </c>
      <c r="X10" s="48">
        <f t="shared" si="8"/>
        <v>0</v>
      </c>
      <c r="Y10" s="49">
        <f t="shared" si="9"/>
        <v>0</v>
      </c>
      <c r="Z10" s="48">
        <f t="shared" si="10"/>
        <v>0</v>
      </c>
      <c r="AA10" s="108">
        <f t="shared" si="11"/>
        <v>2000</v>
      </c>
      <c r="AB10" s="110">
        <f t="shared" si="12"/>
        <v>0</v>
      </c>
      <c r="AC10" s="108">
        <f t="shared" si="13"/>
        <v>26250</v>
      </c>
      <c r="AD10" s="110">
        <f t="shared" si="14"/>
        <v>0</v>
      </c>
      <c r="AE10" s="100">
        <f>D38</f>
        <v>6250</v>
      </c>
      <c r="AF10" s="49">
        <f t="shared" si="15"/>
        <v>6250</v>
      </c>
      <c r="AG10" s="48">
        <f t="shared" si="16"/>
        <v>0</v>
      </c>
      <c r="AH10" s="12">
        <f t="shared" si="17"/>
        <v>49500</v>
      </c>
      <c r="AI10" s="12">
        <f t="shared" si="20"/>
        <v>49500</v>
      </c>
      <c r="AJ10" s="12">
        <f t="shared" si="21"/>
        <v>0</v>
      </c>
      <c r="AK10" s="98">
        <f t="shared" ref="AK10" si="25">AI10*0.85</f>
        <v>42075</v>
      </c>
      <c r="AL10" s="98">
        <f t="shared" si="23"/>
        <v>7425</v>
      </c>
      <c r="AM10" s="98">
        <f t="shared" si="18"/>
        <v>0</v>
      </c>
      <c r="AN10" s="98">
        <f t="shared" si="24"/>
        <v>0</v>
      </c>
      <c r="AO10" s="11">
        <f t="shared" si="19"/>
        <v>7425</v>
      </c>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ht="81" customHeight="1" x14ac:dyDescent="0.4">
      <c r="A11" s="8" t="s">
        <v>31</v>
      </c>
      <c r="B11" s="16" t="s">
        <v>9</v>
      </c>
      <c r="C11" s="24" t="s">
        <v>22</v>
      </c>
      <c r="D11" s="9" t="s">
        <v>400</v>
      </c>
      <c r="E11" s="14" t="s">
        <v>423</v>
      </c>
      <c r="F11" s="10">
        <f>'IES Participantes 2026'!$BG$4</f>
        <v>27</v>
      </c>
      <c r="G11" s="10">
        <f>'IES Participantes 2026'!$BD$4</f>
        <v>20</v>
      </c>
      <c r="H11" s="10">
        <f>'IES Participantes 2026'!$BE$4</f>
        <v>7</v>
      </c>
      <c r="I11" s="11">
        <v>1000</v>
      </c>
      <c r="J11" s="11">
        <v>103140</v>
      </c>
      <c r="K11" s="11">
        <v>120168</v>
      </c>
      <c r="L11" s="10"/>
      <c r="M11" s="10"/>
      <c r="N11" s="10"/>
      <c r="O11" s="10"/>
      <c r="P11" s="12">
        <f t="shared" si="0"/>
        <v>224308</v>
      </c>
      <c r="Q11" s="33">
        <f t="shared" si="1"/>
        <v>740.74074074074076</v>
      </c>
      <c r="R11" s="48">
        <f t="shared" si="2"/>
        <v>259.25925925925924</v>
      </c>
      <c r="S11" s="33">
        <f t="shared" si="3"/>
        <v>76400</v>
      </c>
      <c r="T11" s="48">
        <f t="shared" si="4"/>
        <v>26740</v>
      </c>
      <c r="U11" s="49">
        <f t="shared" si="5"/>
        <v>89013.333333333343</v>
      </c>
      <c r="V11" s="48">
        <f t="shared" si="6"/>
        <v>31154.666666666668</v>
      </c>
      <c r="W11" s="49">
        <f t="shared" si="7"/>
        <v>0</v>
      </c>
      <c r="X11" s="48">
        <f t="shared" si="8"/>
        <v>0</v>
      </c>
      <c r="Y11" s="49">
        <f t="shared" si="9"/>
        <v>0</v>
      </c>
      <c r="Z11" s="48">
        <f t="shared" si="10"/>
        <v>0</v>
      </c>
      <c r="AA11" s="108">
        <f t="shared" si="11"/>
        <v>0</v>
      </c>
      <c r="AB11" s="110">
        <f t="shared" si="12"/>
        <v>0</v>
      </c>
      <c r="AC11" s="108">
        <f t="shared" si="13"/>
        <v>0</v>
      </c>
      <c r="AD11" s="110">
        <f t="shared" si="14"/>
        <v>0</v>
      </c>
      <c r="AE11" s="99"/>
      <c r="AF11" s="49">
        <f t="shared" si="15"/>
        <v>0</v>
      </c>
      <c r="AG11" s="48">
        <f t="shared" si="16"/>
        <v>0</v>
      </c>
      <c r="AH11" s="12">
        <f t="shared" si="17"/>
        <v>224308</v>
      </c>
      <c r="AI11" s="12">
        <f t="shared" si="20"/>
        <v>166154.0740740741</v>
      </c>
      <c r="AJ11" s="12">
        <f t="shared" si="21"/>
        <v>58153.925925925927</v>
      </c>
      <c r="AK11" s="98">
        <f t="shared" si="22"/>
        <v>141230.96296296298</v>
      </c>
      <c r="AL11" s="98">
        <f t="shared" si="23"/>
        <v>24923.111111111124</v>
      </c>
      <c r="AM11" s="98">
        <f t="shared" si="18"/>
        <v>23261.570370370373</v>
      </c>
      <c r="AN11" s="98">
        <f t="shared" si="24"/>
        <v>34892.35555555555</v>
      </c>
      <c r="AO11" s="11">
        <f t="shared" si="19"/>
        <v>59815.466666666645</v>
      </c>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ht="60" customHeight="1" x14ac:dyDescent="0.4">
      <c r="A12" s="8" t="s">
        <v>31</v>
      </c>
      <c r="B12" s="16" t="s">
        <v>4</v>
      </c>
      <c r="C12" s="24" t="s">
        <v>347</v>
      </c>
      <c r="D12" s="9" t="s">
        <v>267</v>
      </c>
      <c r="E12" s="14" t="s">
        <v>34</v>
      </c>
      <c r="F12" s="10">
        <f>'IES Participantes 2026'!$BM$4</f>
        <v>18</v>
      </c>
      <c r="G12" s="10">
        <f>'IES Participantes 2026'!$BJ$4</f>
        <v>13</v>
      </c>
      <c r="H12" s="10">
        <f>'IES Participantes 2026'!$BK$4</f>
        <v>5</v>
      </c>
      <c r="I12" s="11">
        <v>1000</v>
      </c>
      <c r="J12" s="11"/>
      <c r="K12" s="11">
        <f>3500*F12</f>
        <v>63000</v>
      </c>
      <c r="L12" s="10"/>
      <c r="M12" s="10"/>
      <c r="N12" s="10"/>
      <c r="O12" s="10"/>
      <c r="P12" s="12">
        <f t="shared" si="0"/>
        <v>64000</v>
      </c>
      <c r="Q12" s="33">
        <f t="shared" si="1"/>
        <v>722.22222222222229</v>
      </c>
      <c r="R12" s="48">
        <f t="shared" si="2"/>
        <v>277.77777777777777</v>
      </c>
      <c r="S12" s="33">
        <f t="shared" si="3"/>
        <v>0</v>
      </c>
      <c r="T12" s="48">
        <f t="shared" si="4"/>
        <v>0</v>
      </c>
      <c r="U12" s="49">
        <f t="shared" si="5"/>
        <v>45500</v>
      </c>
      <c r="V12" s="48">
        <f t="shared" si="6"/>
        <v>17500</v>
      </c>
      <c r="W12" s="49">
        <f t="shared" si="7"/>
        <v>0</v>
      </c>
      <c r="X12" s="48">
        <f t="shared" si="8"/>
        <v>0</v>
      </c>
      <c r="Y12" s="49">
        <f t="shared" si="9"/>
        <v>0</v>
      </c>
      <c r="Z12" s="48">
        <f t="shared" si="10"/>
        <v>0</v>
      </c>
      <c r="AA12" s="108">
        <f t="shared" si="11"/>
        <v>0</v>
      </c>
      <c r="AB12" s="110">
        <f t="shared" si="12"/>
        <v>0</v>
      </c>
      <c r="AC12" s="108">
        <f t="shared" si="13"/>
        <v>0</v>
      </c>
      <c r="AD12" s="110">
        <f t="shared" si="14"/>
        <v>0</v>
      </c>
      <c r="AE12" s="99"/>
      <c r="AF12" s="49">
        <f t="shared" si="15"/>
        <v>0</v>
      </c>
      <c r="AG12" s="48">
        <f t="shared" si="16"/>
        <v>0</v>
      </c>
      <c r="AH12" s="12">
        <f t="shared" si="17"/>
        <v>64000</v>
      </c>
      <c r="AI12" s="12">
        <f t="shared" si="20"/>
        <v>46222.222222222219</v>
      </c>
      <c r="AJ12" s="12">
        <f t="shared" si="21"/>
        <v>17777.777777777777</v>
      </c>
      <c r="AK12" s="98">
        <f t="shared" si="22"/>
        <v>39288.888888888883</v>
      </c>
      <c r="AL12" s="98">
        <f t="shared" si="23"/>
        <v>6933.3333333333358</v>
      </c>
      <c r="AM12" s="98">
        <f t="shared" si="18"/>
        <v>7111.1111111111113</v>
      </c>
      <c r="AN12" s="98">
        <f t="shared" si="24"/>
        <v>10666.666666666666</v>
      </c>
      <c r="AO12" s="11">
        <f t="shared" si="19"/>
        <v>17600.000000000007</v>
      </c>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ht="37.5" customHeight="1" x14ac:dyDescent="0.4">
      <c r="A13" s="8" t="s">
        <v>31</v>
      </c>
      <c r="B13" s="17" t="s">
        <v>10</v>
      </c>
      <c r="C13" s="25" t="s">
        <v>1</v>
      </c>
      <c r="D13" s="9" t="s">
        <v>268</v>
      </c>
      <c r="E13" s="9" t="s">
        <v>29</v>
      </c>
      <c r="F13" s="10">
        <f>'IES Participantes 2026'!$BS$4</f>
        <v>12</v>
      </c>
      <c r="G13" s="10">
        <f>'IES Participantes 2026'!$BP$4</f>
        <v>9</v>
      </c>
      <c r="H13" s="10">
        <f>'IES Participantes 2026'!$BQ$4</f>
        <v>3</v>
      </c>
      <c r="I13" s="11">
        <v>1000</v>
      </c>
      <c r="J13" s="11"/>
      <c r="K13" s="11">
        <v>45000</v>
      </c>
      <c r="L13" s="11"/>
      <c r="M13" s="11"/>
      <c r="N13" s="11"/>
      <c r="O13" s="11"/>
      <c r="P13" s="12">
        <f t="shared" si="0"/>
        <v>46000</v>
      </c>
      <c r="Q13" s="33">
        <f t="shared" si="1"/>
        <v>750</v>
      </c>
      <c r="R13" s="48">
        <f t="shared" si="2"/>
        <v>250</v>
      </c>
      <c r="S13" s="33">
        <f t="shared" si="3"/>
        <v>0</v>
      </c>
      <c r="T13" s="48">
        <f t="shared" si="4"/>
        <v>0</v>
      </c>
      <c r="U13" s="49">
        <f t="shared" si="5"/>
        <v>33750</v>
      </c>
      <c r="V13" s="48">
        <f t="shared" si="6"/>
        <v>11250</v>
      </c>
      <c r="W13" s="49">
        <f t="shared" si="7"/>
        <v>0</v>
      </c>
      <c r="X13" s="48">
        <f t="shared" si="8"/>
        <v>0</v>
      </c>
      <c r="Y13" s="49">
        <f t="shared" si="9"/>
        <v>0</v>
      </c>
      <c r="Z13" s="48">
        <f t="shared" si="10"/>
        <v>0</v>
      </c>
      <c r="AA13" s="108">
        <f t="shared" si="11"/>
        <v>0</v>
      </c>
      <c r="AB13" s="110">
        <f t="shared" si="12"/>
        <v>0</v>
      </c>
      <c r="AC13" s="108">
        <f t="shared" si="13"/>
        <v>0</v>
      </c>
      <c r="AD13" s="110">
        <f t="shared" si="14"/>
        <v>0</v>
      </c>
      <c r="AE13" s="100"/>
      <c r="AF13" s="49">
        <f t="shared" si="15"/>
        <v>0</v>
      </c>
      <c r="AG13" s="48">
        <f t="shared" si="16"/>
        <v>0</v>
      </c>
      <c r="AH13" s="12">
        <f t="shared" si="17"/>
        <v>46000</v>
      </c>
      <c r="AI13" s="12">
        <f t="shared" si="20"/>
        <v>34500</v>
      </c>
      <c r="AJ13" s="12">
        <f t="shared" si="21"/>
        <v>11500</v>
      </c>
      <c r="AK13" s="98">
        <f t="shared" si="22"/>
        <v>29325</v>
      </c>
      <c r="AL13" s="98">
        <f t="shared" si="23"/>
        <v>5175</v>
      </c>
      <c r="AM13" s="98">
        <f t="shared" si="18"/>
        <v>4600</v>
      </c>
      <c r="AN13" s="98">
        <f t="shared" si="24"/>
        <v>6900</v>
      </c>
      <c r="AO13" s="11">
        <f t="shared" si="19"/>
        <v>12075</v>
      </c>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s="6" customFormat="1" x14ac:dyDescent="0.4">
      <c r="A14"/>
      <c r="P14" s="4">
        <f>SUM(P2:P13)</f>
        <v>1217558</v>
      </c>
      <c r="Q14" s="4"/>
      <c r="R14" s="4"/>
      <c r="S14" s="4"/>
      <c r="T14" s="4"/>
      <c r="U14" s="4"/>
      <c r="V14" s="4"/>
      <c r="W14" s="4"/>
      <c r="X14" s="4"/>
      <c r="Y14" s="4"/>
      <c r="Z14" s="4"/>
      <c r="AA14" s="4"/>
      <c r="AB14" s="4"/>
      <c r="AC14" s="4"/>
      <c r="AD14" s="4"/>
      <c r="AE14" s="4">
        <f>SUM(AE2:AE13)</f>
        <v>34000</v>
      </c>
      <c r="AF14" s="4"/>
      <c r="AG14" s="4"/>
      <c r="AH14" s="4">
        <f t="shared" ref="AH14:AL14" si="26">SUM(AH2:AH13)</f>
        <v>1251558</v>
      </c>
      <c r="AI14" s="4">
        <f t="shared" si="26"/>
        <v>987742.75592362555</v>
      </c>
      <c r="AJ14" s="4">
        <f t="shared" si="26"/>
        <v>263815.24407637451</v>
      </c>
      <c r="AK14" s="4">
        <f t="shared" si="26"/>
        <v>839581.34253508167</v>
      </c>
      <c r="AL14" s="4">
        <f t="shared" si="26"/>
        <v>148161.41338854385</v>
      </c>
      <c r="AM14" s="4">
        <f>SUM(AM2:AM13)</f>
        <v>105526.09763054982</v>
      </c>
      <c r="AN14" s="4">
        <f>SUM(AN2:AN13)</f>
        <v>158289.14644582468</v>
      </c>
      <c r="AO14" s="4">
        <f>SUM(AO2:AO13)</f>
        <v>306450.55983436853</v>
      </c>
      <c r="AX14" s="4"/>
      <c r="AY14" s="4"/>
      <c r="AZ14" s="4"/>
      <c r="BA14" s="4"/>
      <c r="BJ14" s="4"/>
      <c r="BQ14" s="4"/>
    </row>
    <row r="15" spans="1:74" ht="80.5" customHeight="1" x14ac:dyDescent="0.4">
      <c r="C15" s="72" t="s">
        <v>437</v>
      </c>
      <c r="I15" s="35" t="s">
        <v>174</v>
      </c>
      <c r="J15" s="35" t="s">
        <v>176</v>
      </c>
      <c r="K15" s="35" t="s">
        <v>175</v>
      </c>
      <c r="L15" s="35" t="s">
        <v>177</v>
      </c>
      <c r="M15" s="35" t="s">
        <v>175</v>
      </c>
      <c r="N15" s="35" t="s">
        <v>217</v>
      </c>
      <c r="O15" s="35" t="s">
        <v>217</v>
      </c>
      <c r="Q15" s="35" t="s">
        <v>174</v>
      </c>
      <c r="R15" s="35"/>
      <c r="S15" s="35" t="s">
        <v>176</v>
      </c>
      <c r="T15" s="35"/>
      <c r="U15" s="35" t="s">
        <v>175</v>
      </c>
      <c r="V15" s="35"/>
      <c r="W15" s="35" t="s">
        <v>177</v>
      </c>
      <c r="Y15" s="35" t="s">
        <v>175</v>
      </c>
      <c r="AA15" s="35" t="s">
        <v>217</v>
      </c>
      <c r="AC15" s="35" t="s">
        <v>420</v>
      </c>
      <c r="AD15" s="35"/>
      <c r="AE15" s="35" t="s">
        <v>420</v>
      </c>
      <c r="AK15" s="101"/>
      <c r="AL15" s="101"/>
      <c r="AY15" s="2"/>
      <c r="AZ15" s="2"/>
      <c r="BA15" s="2"/>
      <c r="BB15" s="2"/>
      <c r="BF15" s="3"/>
      <c r="BG15" s="3"/>
      <c r="BH15" s="3"/>
      <c r="BI15" s="3"/>
      <c r="BJ15" s="3"/>
      <c r="BQ15" s="4"/>
      <c r="BR15" s="3"/>
    </row>
    <row r="16" spans="1:74" s="6" customFormat="1" x14ac:dyDescent="0.4">
      <c r="A16" s="5"/>
      <c r="B16" s="3"/>
      <c r="C16" s="3"/>
      <c r="D16" s="3"/>
      <c r="E16" s="3"/>
      <c r="F16" s="2"/>
      <c r="G16" s="3"/>
      <c r="H16" s="3"/>
      <c r="I16" s="3"/>
      <c r="J16" s="3"/>
      <c r="K16" s="3"/>
      <c r="L16" s="3"/>
      <c r="M16" s="3"/>
      <c r="N16" s="3"/>
      <c r="O16" s="3"/>
      <c r="P16" s="3"/>
      <c r="Q16" s="3"/>
      <c r="R16" s="3"/>
      <c r="S16" s="3"/>
      <c r="T16" s="3"/>
      <c r="U16" s="3"/>
      <c r="V16" s="3"/>
      <c r="W16" s="3"/>
      <c r="X16" s="3"/>
      <c r="Y16" s="3"/>
      <c r="Z16" s="3"/>
      <c r="AA16" s="3"/>
      <c r="AB16" s="3"/>
      <c r="AC16" s="3"/>
      <c r="AD16" s="3"/>
      <c r="AN16" s="22"/>
      <c r="AO16" s="23"/>
      <c r="AQ16" s="3"/>
      <c r="AR16" s="3"/>
      <c r="AS16" s="3"/>
      <c r="AT16" s="3"/>
      <c r="AU16" s="7"/>
      <c r="AV16" s="3"/>
      <c r="AW16" s="3"/>
      <c r="AX16" s="3"/>
      <c r="AY16" s="2"/>
      <c r="AZ16" s="2"/>
      <c r="BA16" s="2"/>
      <c r="BB16" s="3"/>
      <c r="BC16" s="3"/>
      <c r="BD16" s="3"/>
      <c r="BE16" s="3"/>
      <c r="BK16" s="22"/>
      <c r="BL16" s="22"/>
      <c r="BM16" s="22"/>
      <c r="BN16" s="22"/>
      <c r="BO16" s="3"/>
      <c r="BQ16" s="4"/>
      <c r="BS16" s="3"/>
      <c r="BT16" s="3"/>
      <c r="BU16" s="3"/>
      <c r="BV16" s="3"/>
    </row>
    <row r="18" spans="1:74" s="6" customFormat="1" x14ac:dyDescent="0.4">
      <c r="A18" s="5"/>
      <c r="B18" s="6" t="s">
        <v>438</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N18" s="3"/>
      <c r="AO18" s="2"/>
      <c r="AQ18" s="3"/>
      <c r="AR18" s="3"/>
      <c r="AS18" s="3"/>
      <c r="AT18" s="3"/>
      <c r="AU18" s="7"/>
      <c r="AV18" s="3"/>
      <c r="AW18" s="3"/>
      <c r="AX18" s="3"/>
      <c r="AY18" s="3"/>
      <c r="AZ18" s="3"/>
      <c r="BA18" s="3"/>
      <c r="BB18" s="3"/>
      <c r="BC18" s="3"/>
      <c r="BD18" s="3"/>
      <c r="BE18" s="3"/>
      <c r="BK18" s="3"/>
      <c r="BL18" s="3"/>
      <c r="BM18" s="3"/>
      <c r="BN18" s="3"/>
      <c r="BO18" s="3"/>
      <c r="BS18" s="3"/>
      <c r="BT18" s="3"/>
      <c r="BU18" s="3"/>
      <c r="BV18" s="3"/>
    </row>
    <row r="19" spans="1:74" s="6" customFormat="1" x14ac:dyDescent="0.4">
      <c r="A19" s="5"/>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N19" s="3"/>
      <c r="AO19" s="2"/>
      <c r="AQ19" s="3"/>
      <c r="AR19" s="3"/>
      <c r="AS19" s="3"/>
      <c r="AT19" s="3"/>
      <c r="AU19" s="7"/>
      <c r="AV19" s="3"/>
      <c r="AW19" s="3"/>
      <c r="AX19" s="3"/>
      <c r="AY19" s="3"/>
      <c r="AZ19" s="3"/>
      <c r="BA19" s="3"/>
      <c r="BB19" s="3"/>
      <c r="BC19" s="3"/>
      <c r="BD19" s="3"/>
      <c r="BE19" s="3"/>
      <c r="BK19" s="3"/>
      <c r="BL19" s="3"/>
      <c r="BM19" s="3"/>
      <c r="BN19" s="3"/>
      <c r="BO19" s="3"/>
      <c r="BS19" s="3"/>
      <c r="BT19" s="3"/>
      <c r="BU19" s="3"/>
      <c r="BV19" s="3"/>
    </row>
    <row r="20" spans="1:74" x14ac:dyDescent="0.4">
      <c r="B20" s="28" t="s">
        <v>403</v>
      </c>
      <c r="C20"/>
      <c r="D20"/>
      <c r="E20"/>
      <c r="F20"/>
      <c r="G20"/>
      <c r="H20"/>
      <c r="I20"/>
      <c r="J20"/>
      <c r="K20"/>
      <c r="L20"/>
      <c r="M20"/>
      <c r="N20"/>
      <c r="O20"/>
    </row>
    <row r="21" spans="1:74" x14ac:dyDescent="0.4">
      <c r="B21"/>
      <c r="C21"/>
      <c r="D21"/>
      <c r="E21"/>
      <c r="F21"/>
      <c r="G21"/>
      <c r="H21"/>
      <c r="I21"/>
      <c r="J21"/>
      <c r="K21"/>
      <c r="L21"/>
      <c r="M21"/>
      <c r="N21"/>
      <c r="O21"/>
    </row>
    <row r="22" spans="1:74" s="6" customFormat="1" x14ac:dyDescent="0.4">
      <c r="A22" s="5"/>
      <c r="B22" s="231" t="s">
        <v>408</v>
      </c>
      <c r="C22" s="232"/>
      <c r="D22" s="156">
        <v>2500</v>
      </c>
      <c r="E22"/>
      <c r="F22"/>
      <c r="G22"/>
      <c r="H22"/>
      <c r="I22"/>
      <c r="J22"/>
      <c r="K22"/>
      <c r="L22"/>
      <c r="M22"/>
      <c r="N22"/>
      <c r="O22"/>
      <c r="P22" s="3"/>
      <c r="Q22" s="3"/>
      <c r="R22" s="3"/>
      <c r="S22" s="3"/>
      <c r="T22" s="3"/>
      <c r="U22" s="3"/>
      <c r="V22" s="3"/>
      <c r="W22" s="3"/>
      <c r="X22" s="3"/>
      <c r="Y22" s="3"/>
      <c r="Z22" s="3"/>
      <c r="AA22" s="3"/>
      <c r="AB22" s="3"/>
      <c r="AC22" s="3"/>
      <c r="AD22" s="3"/>
      <c r="AN22" s="3"/>
      <c r="AO22" s="3"/>
      <c r="AQ22" s="3"/>
      <c r="AR22" s="3"/>
      <c r="AS22" s="3"/>
      <c r="AT22" s="3"/>
      <c r="AU22" s="7"/>
      <c r="AV22" s="3"/>
      <c r="AW22" s="3"/>
      <c r="AX22" s="3"/>
      <c r="AY22" s="3"/>
      <c r="AZ22" s="3"/>
      <c r="BA22" s="3"/>
      <c r="BB22" s="3"/>
      <c r="BC22" s="3"/>
      <c r="BD22" s="3"/>
      <c r="BE22" s="3"/>
      <c r="BK22" s="3"/>
      <c r="BL22" s="3"/>
      <c r="BM22" s="3"/>
      <c r="BN22" s="3"/>
      <c r="BO22" s="3"/>
      <c r="BS22" s="3"/>
      <c r="BT22" s="3"/>
      <c r="BU22" s="3"/>
      <c r="BV22" s="3"/>
    </row>
    <row r="23" spans="1:74" x14ac:dyDescent="0.4">
      <c r="B23" s="231" t="s">
        <v>409</v>
      </c>
      <c r="C23" s="53"/>
      <c r="D23" s="156">
        <v>8000</v>
      </c>
      <c r="F23"/>
      <c r="G23"/>
      <c r="H23"/>
      <c r="I23"/>
      <c r="J23"/>
      <c r="K23"/>
      <c r="L23"/>
      <c r="M23"/>
      <c r="N23"/>
      <c r="O23"/>
    </row>
    <row r="24" spans="1:74" s="6" customFormat="1" x14ac:dyDescent="0.4">
      <c r="A24" s="5"/>
      <c r="B24" s="231" t="s">
        <v>270</v>
      </c>
      <c r="C24" s="53"/>
      <c r="D24" s="20">
        <v>2000</v>
      </c>
      <c r="E24"/>
      <c r="F24"/>
      <c r="G24"/>
      <c r="H24"/>
      <c r="I24"/>
      <c r="J24"/>
      <c r="K24"/>
      <c r="L24"/>
      <c r="M24"/>
      <c r="N24"/>
      <c r="O24"/>
      <c r="P24" s="3"/>
      <c r="Q24" s="3"/>
      <c r="R24" s="3"/>
      <c r="S24" s="3"/>
      <c r="T24" s="3"/>
      <c r="U24" s="3"/>
      <c r="V24" s="3"/>
      <c r="W24" s="3"/>
      <c r="X24" s="3"/>
      <c r="Y24" s="3"/>
      <c r="Z24" s="3"/>
      <c r="AA24" s="3"/>
      <c r="AB24" s="3"/>
      <c r="AC24" s="3"/>
      <c r="AD24" s="3"/>
      <c r="AN24" s="3"/>
      <c r="AO24" s="3"/>
      <c r="AQ24" s="3"/>
      <c r="AR24" s="3"/>
      <c r="AS24" s="3"/>
      <c r="AT24" s="3"/>
      <c r="AU24" s="7"/>
      <c r="AV24" s="3"/>
      <c r="AW24" s="3"/>
      <c r="AX24" s="3"/>
      <c r="AY24" s="3"/>
      <c r="AZ24" s="3"/>
      <c r="BA24" s="3"/>
      <c r="BB24" s="3"/>
      <c r="BC24" s="3"/>
      <c r="BD24" s="3"/>
      <c r="BE24" s="3"/>
      <c r="BK24" s="3"/>
      <c r="BL24" s="3"/>
      <c r="BM24" s="3"/>
      <c r="BN24" s="3"/>
      <c r="BO24" s="3"/>
      <c r="BS24" s="3"/>
      <c r="BT24" s="3"/>
      <c r="BU24" s="3"/>
      <c r="BV24" s="3"/>
    </row>
    <row r="25" spans="1:74" s="6" customFormat="1" x14ac:dyDescent="0.4">
      <c r="A25" s="5"/>
      <c r="B25" s="231" t="s">
        <v>271</v>
      </c>
      <c r="C25" s="232"/>
      <c r="D25" s="156">
        <f>5*2*2*150</f>
        <v>3000</v>
      </c>
      <c r="E25" t="s">
        <v>405</v>
      </c>
      <c r="F25"/>
      <c r="G25"/>
      <c r="H25"/>
      <c r="I25"/>
      <c r="J25"/>
      <c r="K25"/>
      <c r="L25"/>
      <c r="M25"/>
      <c r="N25"/>
      <c r="O25"/>
      <c r="P25" s="3"/>
      <c r="Q25" s="3"/>
      <c r="R25" s="3"/>
      <c r="S25" s="3"/>
      <c r="T25" s="3"/>
      <c r="U25" s="3"/>
      <c r="V25" s="3"/>
      <c r="W25" s="3"/>
      <c r="X25" s="3"/>
      <c r="Y25" s="3"/>
      <c r="Z25" s="3"/>
      <c r="AA25" s="3"/>
      <c r="AB25" s="3"/>
      <c r="AC25" s="3"/>
      <c r="AD25" s="3"/>
      <c r="AN25" s="3"/>
      <c r="AO25" s="3"/>
      <c r="AQ25" s="3"/>
      <c r="AR25" s="3"/>
      <c r="AS25" s="3"/>
      <c r="AT25" s="3"/>
      <c r="AU25" s="7"/>
      <c r="AV25" s="3"/>
      <c r="AW25" s="3"/>
      <c r="AX25" s="3"/>
      <c r="AY25" s="3"/>
      <c r="AZ25" s="3"/>
      <c r="BA25" s="3"/>
      <c r="BB25" s="3"/>
      <c r="BC25" s="3"/>
      <c r="BD25" s="3"/>
      <c r="BE25" s="3"/>
      <c r="BK25" s="3"/>
      <c r="BL25" s="3"/>
      <c r="BM25" s="3"/>
      <c r="BN25" s="3"/>
      <c r="BO25" s="3"/>
      <c r="BS25" s="3"/>
      <c r="BT25" s="3"/>
      <c r="BU25" s="3"/>
      <c r="BV25" s="3"/>
    </row>
    <row r="26" spans="1:74" s="6" customFormat="1" x14ac:dyDescent="0.4">
      <c r="A26" s="5"/>
      <c r="B26" s="231" t="s">
        <v>272</v>
      </c>
      <c r="C26" s="232"/>
      <c r="D26" s="156">
        <f>25*2*150</f>
        <v>7500</v>
      </c>
      <c r="E26" t="s">
        <v>407</v>
      </c>
      <c r="F26"/>
      <c r="G26"/>
      <c r="H26"/>
      <c r="I26"/>
      <c r="J26"/>
      <c r="K26"/>
      <c r="L26"/>
      <c r="M26"/>
      <c r="N26"/>
      <c r="O26"/>
      <c r="P26" s="3"/>
      <c r="Q26" s="3"/>
      <c r="R26" s="3"/>
      <c r="S26" s="3"/>
      <c r="T26" s="3"/>
      <c r="U26" s="3"/>
      <c r="V26" s="3"/>
      <c r="W26" s="3"/>
      <c r="X26" s="3"/>
      <c r="Y26" s="3"/>
      <c r="Z26" s="3"/>
      <c r="AA26" s="3"/>
      <c r="AB26" s="3"/>
      <c r="AC26" s="3"/>
      <c r="AD26" s="3"/>
      <c r="AN26" s="3"/>
      <c r="AO26" s="3"/>
      <c r="AQ26" s="3"/>
      <c r="AR26" s="3"/>
      <c r="AS26" s="3"/>
      <c r="AT26" s="3"/>
      <c r="AU26" s="7"/>
      <c r="AV26" s="3"/>
      <c r="AW26" s="3"/>
      <c r="AX26" s="3"/>
      <c r="AY26" s="3"/>
      <c r="AZ26" s="3"/>
      <c r="BA26" s="3"/>
      <c r="BB26" s="3"/>
      <c r="BC26" s="3"/>
      <c r="BD26" s="3"/>
      <c r="BE26" s="3"/>
      <c r="BK26" s="3"/>
      <c r="BL26" s="3"/>
      <c r="BM26" s="3"/>
      <c r="BN26" s="3"/>
      <c r="BO26" s="3"/>
      <c r="BS26" s="3"/>
      <c r="BT26" s="3"/>
      <c r="BU26" s="3"/>
      <c r="BV26" s="3"/>
    </row>
    <row r="27" spans="1:74" s="6" customFormat="1" x14ac:dyDescent="0.4">
      <c r="A27" s="5"/>
      <c r="B27" s="231" t="s">
        <v>363</v>
      </c>
      <c r="C27" s="232"/>
      <c r="D27" s="20">
        <f>150*25</f>
        <v>3750</v>
      </c>
      <c r="E27" t="s">
        <v>412</v>
      </c>
      <c r="F27"/>
      <c r="G27"/>
      <c r="H27"/>
      <c r="I27"/>
      <c r="J27"/>
      <c r="K27"/>
      <c r="L27"/>
      <c r="M27"/>
      <c r="N27"/>
      <c r="O27"/>
      <c r="P27" s="3"/>
      <c r="Q27" s="3"/>
      <c r="R27" s="3"/>
      <c r="S27" s="3"/>
      <c r="T27" s="3"/>
      <c r="U27" s="3"/>
      <c r="V27" s="3"/>
      <c r="W27" s="3"/>
      <c r="X27" s="3"/>
      <c r="Y27" s="3"/>
      <c r="Z27" s="3"/>
      <c r="AA27" s="3"/>
      <c r="AB27" s="3"/>
      <c r="AC27" s="3"/>
      <c r="AD27" s="3"/>
      <c r="AN27" s="3"/>
      <c r="AO27" s="3"/>
      <c r="AQ27" s="3"/>
      <c r="AR27" s="3"/>
      <c r="AS27" s="3"/>
      <c r="AT27" s="3"/>
      <c r="AU27" s="7"/>
      <c r="AV27" s="3"/>
      <c r="AW27" s="3"/>
      <c r="AX27" s="3"/>
      <c r="AY27" s="3"/>
      <c r="AZ27" s="3"/>
      <c r="BA27" s="3"/>
      <c r="BB27" s="3"/>
      <c r="BC27" s="3"/>
      <c r="BD27" s="3"/>
      <c r="BE27" s="3"/>
      <c r="BK27" s="3"/>
      <c r="BL27" s="3"/>
      <c r="BM27" s="3"/>
      <c r="BN27" s="3"/>
      <c r="BO27" s="3"/>
      <c r="BS27" s="3"/>
      <c r="BT27" s="3"/>
      <c r="BU27" s="3"/>
      <c r="BV27" s="3"/>
    </row>
    <row r="28" spans="1:74" s="6" customFormat="1" x14ac:dyDescent="0.4">
      <c r="A28" s="5"/>
      <c r="B28" s="231" t="s">
        <v>273</v>
      </c>
      <c r="C28" s="232"/>
      <c r="D28" s="20">
        <v>1000</v>
      </c>
      <c r="F28"/>
      <c r="G28"/>
      <c r="H28"/>
      <c r="I28"/>
      <c r="J28"/>
      <c r="K28"/>
      <c r="L28"/>
      <c r="M28"/>
      <c r="N28"/>
      <c r="O28"/>
      <c r="P28" s="3"/>
      <c r="Q28" s="3"/>
      <c r="R28" s="3"/>
      <c r="S28" s="3"/>
      <c r="T28" s="3"/>
      <c r="U28" s="3"/>
      <c r="V28" s="3"/>
      <c r="W28" s="3"/>
      <c r="X28" s="3"/>
      <c r="Y28" s="3"/>
      <c r="Z28" s="3"/>
      <c r="AA28" s="3"/>
      <c r="AB28" s="3"/>
      <c r="AC28" s="3"/>
      <c r="AD28" s="3"/>
      <c r="AN28" s="3"/>
      <c r="AO28" s="3"/>
      <c r="AQ28" s="3"/>
      <c r="AR28" s="3"/>
      <c r="AS28" s="3"/>
      <c r="AT28" s="3"/>
      <c r="AU28" s="7"/>
      <c r="AV28" s="3"/>
      <c r="AW28" s="3"/>
      <c r="AX28" s="3"/>
      <c r="AY28" s="3"/>
      <c r="AZ28" s="3"/>
      <c r="BA28" s="3"/>
      <c r="BB28" s="3"/>
      <c r="BC28" s="3"/>
      <c r="BD28" s="3"/>
      <c r="BE28" s="3"/>
      <c r="BK28" s="3"/>
      <c r="BL28" s="3"/>
      <c r="BM28" s="3"/>
      <c r="BN28" s="3"/>
      <c r="BO28" s="3"/>
      <c r="BS28" s="3"/>
      <c r="BT28" s="3"/>
      <c r="BU28" s="3"/>
      <c r="BV28" s="3"/>
    </row>
    <row r="29" spans="1:74" s="6" customFormat="1" x14ac:dyDescent="0.4">
      <c r="A29" s="5"/>
      <c r="B29"/>
      <c r="D29" s="109">
        <f>SUM(D22:D28)</f>
        <v>27750</v>
      </c>
      <c r="E29"/>
      <c r="F29"/>
      <c r="G29"/>
      <c r="H29"/>
      <c r="I29"/>
      <c r="J29"/>
      <c r="K29"/>
      <c r="L29"/>
      <c r="M29"/>
      <c r="N29"/>
      <c r="O29"/>
      <c r="P29" s="3"/>
      <c r="Q29" s="3"/>
      <c r="R29" s="3"/>
      <c r="S29" s="3"/>
      <c r="T29" s="3"/>
      <c r="U29" s="3"/>
      <c r="V29" s="3"/>
      <c r="W29" s="3"/>
      <c r="X29" s="3"/>
      <c r="Y29" s="3"/>
      <c r="Z29" s="3"/>
      <c r="AA29" s="3"/>
      <c r="AB29" s="3"/>
      <c r="AC29" s="3"/>
      <c r="AD29" s="3"/>
      <c r="AN29" s="3"/>
      <c r="AO29" s="3"/>
      <c r="AQ29" s="3"/>
      <c r="AR29" s="3"/>
      <c r="AS29" s="3"/>
      <c r="AT29" s="3"/>
      <c r="AU29" s="7"/>
      <c r="AV29" s="3"/>
      <c r="AW29" s="3"/>
      <c r="AX29" s="3"/>
      <c r="AY29" s="3"/>
      <c r="AZ29" s="3"/>
      <c r="BA29" s="3"/>
      <c r="BB29" s="3"/>
      <c r="BC29" s="3"/>
      <c r="BD29" s="3"/>
      <c r="BE29" s="3"/>
      <c r="BK29" s="3"/>
      <c r="BL29" s="3"/>
      <c r="BM29" s="3"/>
      <c r="BN29" s="3"/>
      <c r="BO29" s="3"/>
      <c r="BS29" s="3"/>
      <c r="BT29" s="3"/>
      <c r="BU29" s="3"/>
      <c r="BV29" s="3"/>
    </row>
    <row r="30" spans="1:74" x14ac:dyDescent="0.4">
      <c r="B30"/>
      <c r="C30"/>
      <c r="D30"/>
      <c r="E30"/>
      <c r="F30"/>
      <c r="G30"/>
      <c r="H30"/>
      <c r="I30"/>
      <c r="J30"/>
      <c r="K30"/>
      <c r="L30"/>
      <c r="M30"/>
      <c r="N30"/>
      <c r="O30"/>
    </row>
    <row r="31" spans="1:74" x14ac:dyDescent="0.4">
      <c r="B31" s="28" t="s">
        <v>404</v>
      </c>
      <c r="C31"/>
      <c r="D31"/>
      <c r="E31"/>
      <c r="F31"/>
      <c r="G31"/>
      <c r="H31"/>
      <c r="I31"/>
      <c r="J31"/>
      <c r="K31"/>
      <c r="L31"/>
      <c r="M31"/>
      <c r="N31"/>
      <c r="O31"/>
    </row>
    <row r="32" spans="1:74" x14ac:dyDescent="0.4">
      <c r="B32"/>
      <c r="C32"/>
      <c r="D32"/>
      <c r="E32"/>
      <c r="F32"/>
      <c r="G32"/>
      <c r="H32"/>
      <c r="I32"/>
      <c r="J32"/>
      <c r="K32"/>
      <c r="L32"/>
      <c r="M32"/>
      <c r="N32"/>
      <c r="O32"/>
    </row>
    <row r="33" spans="2:17" x14ac:dyDescent="0.4">
      <c r="B33" s="231" t="s">
        <v>410</v>
      </c>
      <c r="C33" s="231"/>
      <c r="D33" s="156">
        <v>6000</v>
      </c>
      <c r="E33"/>
      <c r="F33"/>
      <c r="G33"/>
      <c r="H33"/>
      <c r="I33"/>
      <c r="J33"/>
      <c r="K33"/>
      <c r="L33"/>
      <c r="M33"/>
      <c r="N33"/>
      <c r="O33"/>
    </row>
    <row r="34" spans="2:17" x14ac:dyDescent="0.4">
      <c r="B34" s="231" t="s">
        <v>409</v>
      </c>
      <c r="C34" s="53"/>
      <c r="D34" s="156">
        <v>8000</v>
      </c>
      <c r="E34"/>
      <c r="F34"/>
      <c r="G34"/>
      <c r="H34"/>
      <c r="I34"/>
      <c r="J34"/>
      <c r="K34"/>
      <c r="L34"/>
      <c r="M34"/>
      <c r="N34"/>
      <c r="O34"/>
    </row>
    <row r="35" spans="2:17" x14ac:dyDescent="0.4">
      <c r="B35" s="231" t="s">
        <v>270</v>
      </c>
      <c r="C35" s="231"/>
      <c r="D35" s="20">
        <v>2000</v>
      </c>
      <c r="E35"/>
      <c r="F35"/>
      <c r="G35"/>
      <c r="H35"/>
      <c r="I35"/>
      <c r="J35"/>
      <c r="K35"/>
      <c r="L35"/>
      <c r="M35"/>
      <c r="N35"/>
      <c r="O35"/>
    </row>
    <row r="36" spans="2:17" x14ac:dyDescent="0.4">
      <c r="B36" s="231" t="s">
        <v>271</v>
      </c>
      <c r="C36" s="231"/>
      <c r="D36" s="156">
        <f>5*3*2*250</f>
        <v>7500</v>
      </c>
      <c r="E36" t="s">
        <v>406</v>
      </c>
      <c r="F36"/>
      <c r="G36"/>
      <c r="H36"/>
      <c r="I36"/>
      <c r="J36"/>
      <c r="K36"/>
      <c r="L36"/>
      <c r="M36"/>
      <c r="N36"/>
      <c r="O36"/>
    </row>
    <row r="37" spans="2:17" x14ac:dyDescent="0.4">
      <c r="B37" s="231" t="s">
        <v>272</v>
      </c>
      <c r="C37" s="231"/>
      <c r="D37" s="156">
        <f>25*3*250</f>
        <v>18750</v>
      </c>
      <c r="E37" t="s">
        <v>411</v>
      </c>
      <c r="F37"/>
      <c r="G37"/>
      <c r="H37"/>
      <c r="I37"/>
      <c r="J37"/>
      <c r="K37"/>
      <c r="L37"/>
      <c r="M37"/>
      <c r="N37"/>
      <c r="O37"/>
    </row>
    <row r="38" spans="2:17" x14ac:dyDescent="0.4">
      <c r="B38" s="231" t="s">
        <v>363</v>
      </c>
      <c r="C38" s="231"/>
      <c r="D38" s="20">
        <f>250*25</f>
        <v>6250</v>
      </c>
      <c r="E38" t="s">
        <v>412</v>
      </c>
      <c r="F38"/>
      <c r="G38"/>
      <c r="H38"/>
      <c r="I38"/>
      <c r="J38"/>
      <c r="K38"/>
      <c r="L38"/>
      <c r="M38"/>
      <c r="N38"/>
      <c r="O38"/>
    </row>
    <row r="39" spans="2:17" x14ac:dyDescent="0.4">
      <c r="B39" s="231" t="s">
        <v>273</v>
      </c>
      <c r="C39" s="231"/>
      <c r="D39" s="20">
        <v>1000</v>
      </c>
      <c r="E39"/>
      <c r="F39"/>
      <c r="G39"/>
      <c r="H39"/>
      <c r="I39"/>
      <c r="J39"/>
      <c r="K39"/>
      <c r="L39"/>
      <c r="M39"/>
      <c r="N39"/>
      <c r="O39"/>
      <c r="Q39" s="6"/>
    </row>
    <row r="40" spans="2:17" x14ac:dyDescent="0.4">
      <c r="B40"/>
      <c r="C40"/>
      <c r="D40" s="109">
        <f>SUM(D33:D39)</f>
        <v>49500</v>
      </c>
      <c r="E40"/>
      <c r="F40"/>
      <c r="G40"/>
      <c r="H40"/>
      <c r="I40"/>
      <c r="J40"/>
      <c r="K40"/>
      <c r="L40"/>
      <c r="M40"/>
      <c r="N40"/>
      <c r="O40"/>
    </row>
    <row r="41" spans="2:17" x14ac:dyDescent="0.4">
      <c r="B41"/>
      <c r="C41"/>
      <c r="D41"/>
      <c r="E41"/>
      <c r="F41"/>
      <c r="G41"/>
      <c r="H41"/>
      <c r="I41"/>
      <c r="J41"/>
      <c r="K41"/>
      <c r="L41"/>
      <c r="M41"/>
      <c r="N41"/>
      <c r="O41"/>
    </row>
    <row r="42" spans="2:17" x14ac:dyDescent="0.4">
      <c r="B42"/>
      <c r="C42"/>
      <c r="D42"/>
      <c r="E42"/>
      <c r="F42"/>
      <c r="G42"/>
      <c r="H42"/>
      <c r="I42"/>
      <c r="J42"/>
      <c r="K42"/>
      <c r="L42"/>
      <c r="M42"/>
      <c r="N42"/>
      <c r="O42"/>
    </row>
    <row r="43" spans="2:17" x14ac:dyDescent="0.4">
      <c r="B43"/>
      <c r="C43"/>
      <c r="D43"/>
      <c r="E43"/>
      <c r="F43"/>
      <c r="G43"/>
      <c r="H43"/>
      <c r="I43"/>
      <c r="J43"/>
      <c r="K43"/>
      <c r="L43"/>
      <c r="M43"/>
      <c r="N43"/>
      <c r="O43"/>
    </row>
    <row r="44" spans="2:17" x14ac:dyDescent="0.4">
      <c r="B44"/>
      <c r="C44"/>
      <c r="D44"/>
      <c r="E44"/>
      <c r="F44"/>
      <c r="G44"/>
      <c r="H44"/>
      <c r="I44"/>
      <c r="J44"/>
      <c r="K44"/>
      <c r="L44"/>
      <c r="M44"/>
      <c r="N44"/>
      <c r="O44"/>
    </row>
    <row r="45" spans="2:17" x14ac:dyDescent="0.4">
      <c r="B45"/>
      <c r="C45"/>
      <c r="D45"/>
      <c r="E45"/>
      <c r="F45"/>
      <c r="G45"/>
      <c r="H45"/>
      <c r="I45"/>
      <c r="J45"/>
      <c r="K45"/>
      <c r="L45"/>
      <c r="M45"/>
      <c r="N45"/>
      <c r="O45"/>
    </row>
    <row r="46" spans="2:17" x14ac:dyDescent="0.4">
      <c r="B46"/>
      <c r="C46"/>
      <c r="D46"/>
      <c r="E46"/>
      <c r="F46"/>
      <c r="G46"/>
      <c r="H46"/>
      <c r="I46"/>
      <c r="J46"/>
      <c r="K46"/>
      <c r="L46"/>
      <c r="M46"/>
      <c r="N46"/>
      <c r="O46"/>
    </row>
    <row r="47" spans="2:17" x14ac:dyDescent="0.4">
      <c r="B47"/>
      <c r="C47"/>
      <c r="D47"/>
      <c r="E47"/>
      <c r="F47"/>
      <c r="G47"/>
      <c r="H47"/>
      <c r="I47"/>
      <c r="J47"/>
      <c r="K47"/>
      <c r="L47"/>
      <c r="M47"/>
      <c r="N47"/>
      <c r="O47"/>
    </row>
    <row r="48" spans="2:17" x14ac:dyDescent="0.4">
      <c r="B48"/>
      <c r="C48"/>
      <c r="D48"/>
      <c r="E48"/>
      <c r="F48"/>
      <c r="G48"/>
      <c r="H48"/>
      <c r="I48"/>
      <c r="J48"/>
      <c r="K48"/>
      <c r="L48"/>
      <c r="M48"/>
      <c r="N48"/>
      <c r="O48"/>
    </row>
    <row r="49" spans="2:15" x14ac:dyDescent="0.4">
      <c r="B49"/>
      <c r="C49"/>
      <c r="D49"/>
      <c r="E49"/>
      <c r="F49"/>
      <c r="G49"/>
      <c r="H49"/>
      <c r="I49"/>
      <c r="J49"/>
      <c r="K49"/>
      <c r="L49"/>
      <c r="M49"/>
      <c r="N49"/>
      <c r="O49"/>
    </row>
    <row r="50" spans="2:15" x14ac:dyDescent="0.4">
      <c r="B50"/>
      <c r="C50"/>
      <c r="D50"/>
      <c r="E50"/>
      <c r="F50"/>
      <c r="G50"/>
      <c r="H50"/>
      <c r="I50"/>
      <c r="J50"/>
      <c r="K50"/>
      <c r="L50"/>
      <c r="M50"/>
      <c r="N50"/>
      <c r="O50"/>
    </row>
    <row r="51" spans="2:15" x14ac:dyDescent="0.4">
      <c r="B51"/>
      <c r="C51"/>
      <c r="D51"/>
      <c r="E51"/>
      <c r="F51"/>
      <c r="G51"/>
      <c r="H51"/>
      <c r="I51"/>
      <c r="J51"/>
      <c r="K51"/>
      <c r="L51"/>
      <c r="M51"/>
      <c r="N51"/>
      <c r="O51"/>
    </row>
    <row r="52" spans="2:15" ht="16" customHeight="1" x14ac:dyDescent="0.4">
      <c r="B52"/>
      <c r="C52"/>
      <c r="D52"/>
      <c r="E52"/>
      <c r="F52"/>
      <c r="G52"/>
      <c r="H52"/>
      <c r="I52"/>
      <c r="J52"/>
      <c r="K52"/>
      <c r="L52"/>
      <c r="M52"/>
      <c r="N52"/>
      <c r="O52"/>
    </row>
    <row r="53" spans="2:15" x14ac:dyDescent="0.4">
      <c r="B53"/>
      <c r="C53"/>
      <c r="D53"/>
      <c r="E53"/>
      <c r="F53"/>
      <c r="G53"/>
      <c r="H53"/>
      <c r="I53"/>
      <c r="J53"/>
      <c r="K53"/>
      <c r="L53"/>
      <c r="M53"/>
      <c r="N53"/>
      <c r="O53"/>
    </row>
    <row r="54" spans="2:15" x14ac:dyDescent="0.4">
      <c r="B54"/>
      <c r="C54"/>
      <c r="D54"/>
      <c r="E54"/>
      <c r="F54"/>
      <c r="G54"/>
      <c r="H54"/>
      <c r="I54"/>
      <c r="J54"/>
      <c r="K54"/>
      <c r="L54"/>
      <c r="M54"/>
      <c r="N54"/>
      <c r="O54"/>
    </row>
    <row r="55" spans="2:15" x14ac:dyDescent="0.4">
      <c r="B55"/>
      <c r="C55"/>
      <c r="D55"/>
      <c r="E55"/>
      <c r="F55"/>
      <c r="G55"/>
      <c r="H55"/>
      <c r="I55"/>
      <c r="J55"/>
      <c r="K55"/>
      <c r="L55"/>
      <c r="M55"/>
      <c r="N55"/>
      <c r="O55"/>
    </row>
    <row r="56" spans="2:15" x14ac:dyDescent="0.4">
      <c r="B56"/>
      <c r="C56"/>
      <c r="D56"/>
      <c r="E56"/>
      <c r="F56"/>
      <c r="G56"/>
      <c r="H56"/>
      <c r="I56"/>
      <c r="J56"/>
      <c r="K56"/>
      <c r="L56"/>
      <c r="M56"/>
      <c r="N56"/>
      <c r="O56"/>
    </row>
    <row r="57" spans="2:15" x14ac:dyDescent="0.4">
      <c r="B57"/>
      <c r="C57"/>
      <c r="D57"/>
      <c r="E57"/>
      <c r="F57"/>
      <c r="G57"/>
      <c r="H57"/>
      <c r="I57"/>
      <c r="J57"/>
      <c r="K57"/>
      <c r="L57"/>
      <c r="M57"/>
      <c r="N57"/>
      <c r="O57"/>
    </row>
    <row r="58" spans="2:15" x14ac:dyDescent="0.4">
      <c r="B58"/>
      <c r="C58"/>
      <c r="D58"/>
      <c r="E58"/>
      <c r="F58"/>
      <c r="G58"/>
      <c r="H58"/>
      <c r="I58"/>
      <c r="J58"/>
      <c r="K58"/>
      <c r="L58"/>
      <c r="M58"/>
      <c r="N58"/>
      <c r="O58"/>
    </row>
    <row r="59" spans="2:15" x14ac:dyDescent="0.4">
      <c r="B59"/>
      <c r="C59"/>
      <c r="D59"/>
      <c r="E59"/>
      <c r="F59"/>
      <c r="G59"/>
      <c r="H59"/>
      <c r="I59"/>
      <c r="J59"/>
      <c r="K59"/>
      <c r="L59"/>
      <c r="M59"/>
      <c r="N59"/>
      <c r="O59"/>
    </row>
    <row r="60" spans="2:15" x14ac:dyDescent="0.4">
      <c r="B60"/>
      <c r="C60"/>
      <c r="D60"/>
      <c r="E60"/>
      <c r="F60"/>
      <c r="G60"/>
      <c r="H60"/>
      <c r="I60"/>
      <c r="J60"/>
      <c r="K60"/>
      <c r="L60"/>
      <c r="M60"/>
      <c r="N60"/>
      <c r="O60"/>
    </row>
    <row r="61" spans="2:15" x14ac:dyDescent="0.4">
      <c r="B61"/>
      <c r="C61"/>
      <c r="D61"/>
      <c r="E61"/>
      <c r="F61"/>
      <c r="G61"/>
      <c r="H61"/>
      <c r="I61"/>
      <c r="J61"/>
      <c r="K61"/>
      <c r="L61"/>
      <c r="M61"/>
      <c r="N61"/>
      <c r="O61"/>
    </row>
    <row r="62" spans="2:15" x14ac:dyDescent="0.4">
      <c r="B62"/>
      <c r="C62"/>
      <c r="D62"/>
      <c r="E62"/>
      <c r="F62"/>
      <c r="G62"/>
      <c r="H62"/>
      <c r="I62"/>
      <c r="J62"/>
      <c r="K62"/>
      <c r="L62"/>
      <c r="M62"/>
      <c r="N62"/>
      <c r="O62"/>
    </row>
    <row r="63" spans="2:15" x14ac:dyDescent="0.4">
      <c r="B63"/>
      <c r="C63"/>
      <c r="D63"/>
      <c r="E63"/>
      <c r="F63"/>
      <c r="G63"/>
      <c r="H63"/>
      <c r="I63"/>
      <c r="J63"/>
      <c r="K63"/>
      <c r="L63"/>
      <c r="M63"/>
      <c r="N63"/>
      <c r="O63"/>
    </row>
    <row r="64" spans="2:15" x14ac:dyDescent="0.4">
      <c r="B64"/>
      <c r="C64"/>
      <c r="D64"/>
      <c r="E64"/>
      <c r="F64"/>
      <c r="G64"/>
      <c r="H64"/>
      <c r="I64"/>
      <c r="J64"/>
      <c r="K64"/>
      <c r="L64"/>
      <c r="M64"/>
      <c r="N64"/>
      <c r="O64"/>
    </row>
    <row r="65" spans="2:15" x14ac:dyDescent="0.4">
      <c r="B65"/>
      <c r="C65"/>
      <c r="D65"/>
      <c r="E65"/>
      <c r="F65"/>
      <c r="G65"/>
      <c r="H65"/>
      <c r="I65"/>
      <c r="J65"/>
      <c r="K65"/>
      <c r="L65"/>
      <c r="M65"/>
      <c r="N65"/>
      <c r="O65"/>
    </row>
    <row r="66" spans="2:15" x14ac:dyDescent="0.4">
      <c r="B66"/>
      <c r="C66"/>
      <c r="D66"/>
      <c r="E66"/>
      <c r="F66"/>
      <c r="G66"/>
      <c r="H66"/>
      <c r="I66"/>
      <c r="J66"/>
      <c r="K66"/>
      <c r="L66"/>
      <c r="M66"/>
      <c r="N66"/>
      <c r="O66"/>
    </row>
    <row r="67" spans="2:15" x14ac:dyDescent="0.4">
      <c r="B67"/>
      <c r="C67"/>
      <c r="D67"/>
      <c r="E67"/>
      <c r="F67"/>
      <c r="G67"/>
      <c r="H67"/>
      <c r="I67"/>
      <c r="J67"/>
      <c r="K67"/>
      <c r="L67"/>
      <c r="M67"/>
      <c r="N67"/>
      <c r="O67"/>
    </row>
    <row r="68" spans="2:15" x14ac:dyDescent="0.4">
      <c r="B68"/>
      <c r="C68"/>
      <c r="D68"/>
      <c r="E68"/>
      <c r="F68"/>
      <c r="G68"/>
      <c r="H68"/>
      <c r="I68"/>
      <c r="J68"/>
      <c r="K68"/>
      <c r="L68"/>
      <c r="M68"/>
      <c r="N68"/>
      <c r="O68"/>
    </row>
    <row r="69" spans="2:15" x14ac:dyDescent="0.4">
      <c r="B69"/>
      <c r="C69"/>
      <c r="D69"/>
      <c r="E69"/>
      <c r="F69"/>
      <c r="G69"/>
      <c r="H69"/>
      <c r="I69"/>
      <c r="J69"/>
      <c r="K69"/>
      <c r="L69"/>
      <c r="M69"/>
      <c r="N69"/>
      <c r="O69"/>
    </row>
    <row r="70" spans="2:15" x14ac:dyDescent="0.4">
      <c r="B70"/>
      <c r="C70"/>
      <c r="D70"/>
      <c r="E70"/>
      <c r="F70"/>
      <c r="G70"/>
      <c r="H70"/>
      <c r="I70"/>
      <c r="J70"/>
      <c r="K70"/>
      <c r="L70"/>
      <c r="M70"/>
      <c r="N70"/>
      <c r="O70"/>
    </row>
    <row r="71" spans="2:15" x14ac:dyDescent="0.4">
      <c r="B71"/>
      <c r="C71"/>
      <c r="D71"/>
      <c r="E71"/>
      <c r="F71"/>
      <c r="G71"/>
      <c r="H71"/>
      <c r="I71"/>
      <c r="J71"/>
      <c r="K71"/>
      <c r="L71"/>
      <c r="M71"/>
      <c r="N71"/>
      <c r="O71"/>
    </row>
    <row r="72" spans="2:15" x14ac:dyDescent="0.4">
      <c r="B72"/>
      <c r="C72"/>
      <c r="D72"/>
      <c r="E72"/>
      <c r="F72"/>
      <c r="G72"/>
      <c r="H72"/>
      <c r="I72"/>
      <c r="J72"/>
      <c r="K72"/>
      <c r="L72"/>
      <c r="M72"/>
      <c r="N72"/>
      <c r="O72"/>
    </row>
    <row r="73" spans="2:15" x14ac:dyDescent="0.4">
      <c r="B73"/>
      <c r="C73"/>
      <c r="D73"/>
      <c r="E73"/>
      <c r="F73"/>
      <c r="G73"/>
      <c r="H73"/>
      <c r="I73"/>
      <c r="J73"/>
      <c r="K73"/>
      <c r="L73"/>
      <c r="M73"/>
      <c r="N73"/>
      <c r="O73"/>
    </row>
    <row r="74" spans="2:15" x14ac:dyDescent="0.4">
      <c r="B74"/>
      <c r="C74"/>
      <c r="D74"/>
      <c r="E74"/>
      <c r="F74"/>
      <c r="G74"/>
      <c r="H74"/>
      <c r="I74"/>
      <c r="J74"/>
      <c r="K74"/>
      <c r="L74"/>
      <c r="M74"/>
      <c r="N74"/>
      <c r="O74"/>
    </row>
    <row r="75" spans="2:15" x14ac:dyDescent="0.4">
      <c r="B75"/>
      <c r="C75"/>
      <c r="D75"/>
      <c r="E75"/>
      <c r="F75"/>
      <c r="G75"/>
      <c r="H75"/>
      <c r="I75"/>
      <c r="J75"/>
      <c r="K75"/>
      <c r="L75"/>
      <c r="M75"/>
      <c r="N75"/>
      <c r="O75"/>
    </row>
    <row r="76" spans="2:15" x14ac:dyDescent="0.4">
      <c r="B76"/>
      <c r="C76"/>
      <c r="D76"/>
      <c r="E76"/>
      <c r="F76"/>
      <c r="G76"/>
      <c r="H76"/>
      <c r="I76"/>
      <c r="J76"/>
      <c r="K76"/>
      <c r="L76"/>
      <c r="M76"/>
      <c r="N76"/>
      <c r="O76"/>
    </row>
    <row r="77" spans="2:15" x14ac:dyDescent="0.4">
      <c r="B77"/>
      <c r="C77"/>
      <c r="D77"/>
      <c r="E77"/>
      <c r="F77"/>
      <c r="G77"/>
      <c r="H77"/>
      <c r="I77"/>
      <c r="J77"/>
      <c r="K77"/>
      <c r="L77"/>
      <c r="M77"/>
      <c r="N77"/>
      <c r="O77"/>
    </row>
    <row r="78" spans="2:15" x14ac:dyDescent="0.4">
      <c r="B78"/>
      <c r="C78"/>
      <c r="D78"/>
      <c r="E78"/>
      <c r="F78"/>
      <c r="G78"/>
      <c r="H78"/>
      <c r="I78"/>
      <c r="J78"/>
      <c r="K78"/>
      <c r="L78"/>
      <c r="M78"/>
      <c r="N78"/>
      <c r="O78"/>
    </row>
    <row r="79" spans="2:15" x14ac:dyDescent="0.4">
      <c r="B79"/>
      <c r="C79"/>
      <c r="D79"/>
      <c r="E79"/>
      <c r="F79"/>
      <c r="G79"/>
      <c r="H79"/>
      <c r="I79"/>
      <c r="J79"/>
      <c r="K79"/>
      <c r="L79"/>
      <c r="M79"/>
      <c r="N79"/>
      <c r="O79"/>
    </row>
    <row r="80" spans="2:15" x14ac:dyDescent="0.4">
      <c r="B80"/>
      <c r="C80"/>
      <c r="D80"/>
      <c r="E80"/>
      <c r="F80"/>
      <c r="G80"/>
      <c r="H80"/>
      <c r="I80"/>
      <c r="J80"/>
      <c r="K80"/>
      <c r="L80"/>
      <c r="M80"/>
      <c r="N80"/>
      <c r="O80"/>
    </row>
    <row r="81" spans="2:15" x14ac:dyDescent="0.4">
      <c r="B81"/>
      <c r="C81"/>
      <c r="D81"/>
      <c r="E81"/>
      <c r="F81"/>
      <c r="G81"/>
      <c r="H81"/>
      <c r="I81"/>
      <c r="J81"/>
      <c r="K81"/>
      <c r="L81"/>
      <c r="M81"/>
      <c r="N81"/>
      <c r="O81"/>
    </row>
    <row r="82" spans="2:15" x14ac:dyDescent="0.4">
      <c r="B82"/>
      <c r="C82"/>
      <c r="D82"/>
      <c r="E82"/>
      <c r="F82"/>
      <c r="G82"/>
      <c r="H82"/>
      <c r="I82"/>
      <c r="J82"/>
      <c r="K82"/>
      <c r="L82"/>
      <c r="M82"/>
      <c r="N82"/>
      <c r="O82"/>
    </row>
    <row r="83" spans="2:15" x14ac:dyDescent="0.4">
      <c r="B83"/>
      <c r="C83"/>
      <c r="D83"/>
      <c r="E83"/>
      <c r="F83"/>
      <c r="G83"/>
      <c r="H83"/>
      <c r="I83"/>
      <c r="J83"/>
      <c r="K83"/>
      <c r="L83"/>
      <c r="M83"/>
      <c r="N83"/>
      <c r="O83"/>
    </row>
    <row r="84" spans="2:15" x14ac:dyDescent="0.4">
      <c r="B84"/>
      <c r="C84"/>
      <c r="D84"/>
      <c r="E84"/>
      <c r="F84"/>
      <c r="G84"/>
      <c r="H84"/>
      <c r="I84"/>
      <c r="J84"/>
      <c r="K84"/>
      <c r="L84"/>
      <c r="M84"/>
      <c r="N84"/>
      <c r="O84"/>
    </row>
  </sheetData>
  <phoneticPr fontId="24" type="noConversion"/>
  <hyperlinks>
    <hyperlink ref="C6" r:id="rId1" xr:uid="{D2203DFE-36AC-482D-8CFC-EEAB92597E1F}"/>
    <hyperlink ref="C11" r:id="rId2" display="EXPO Estudiante/Europosgrados" xr:uid="{4EB7B48A-8B65-4380-8D4E-A37373A137F1}"/>
    <hyperlink ref="C13" r:id="rId3" display="https://www.chinaeducationexpo.com/english/exhibition/cee.html" xr:uid="{AA1B15E1-FA66-4616-B9BA-CA19A5A702E5}"/>
    <hyperlink ref="C2" r:id="rId4" location="gsc.tab=0" xr:uid="{46B73B4C-C184-4F05-AD9F-A5925D5F3D5B}"/>
    <hyperlink ref="C3" r:id="rId5" xr:uid="{BBFA452A-F765-41D2-A09A-F610174F4DA8}"/>
    <hyperlink ref="C4" r:id="rId6" display="FAUBAI" xr:uid="{2691A777-81CD-4B58-95BC-EB15014E96A9}"/>
    <hyperlink ref="C5" r:id="rId7" xr:uid="{2C480B5E-BF02-436A-B620-6B02CAB05F47}"/>
    <hyperlink ref="C8" r:id="rId8" display="https://cbie.ca/" xr:uid="{42CEAE66-F6CE-4344-8F93-29EC98384605}"/>
    <hyperlink ref="C9" r:id="rId9" xr:uid="{386E8881-D456-4FB2-9666-C63760217571}"/>
  </hyperlinks>
  <pageMargins left="0.7" right="0.7" top="0.75" bottom="0.75" header="0.3" footer="0.3"/>
  <pageSetup paperSize="9" orientation="portrait"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C3D7-443C-4842-AA17-3C5A9159DF58}">
  <sheetPr codeName="Sheet11"/>
  <dimension ref="A1:X412"/>
  <sheetViews>
    <sheetView topLeftCell="G1" workbookViewId="0">
      <pane ySplit="1" topLeftCell="A2" activePane="bottomLeft" state="frozen"/>
      <selection activeCell="G1" sqref="G1"/>
      <selection pane="bottomLeft" activeCell="H8" sqref="H8"/>
    </sheetView>
  </sheetViews>
  <sheetFormatPr defaultRowHeight="14.5" x14ac:dyDescent="0.35"/>
  <cols>
    <col min="1" max="1" width="19.54296875" customWidth="1"/>
    <col min="2" max="2" width="15.1796875" customWidth="1"/>
    <col min="3" max="3" width="9.1796875" bestFit="1" customWidth="1"/>
    <col min="4" max="4" width="21.1796875" customWidth="1"/>
    <col min="5" max="5" width="42.81640625" bestFit="1" customWidth="1"/>
    <col min="6" max="6" width="17.1796875" customWidth="1"/>
    <col min="7" max="7" width="63.1796875" customWidth="1"/>
    <col min="8" max="8" width="62" style="219" bestFit="1" customWidth="1"/>
    <col min="9" max="9" width="14.26953125" customWidth="1"/>
    <col min="10" max="10" width="12.26953125" bestFit="1" customWidth="1"/>
    <col min="11" max="11" width="6.54296875" hidden="1" customWidth="1"/>
    <col min="12" max="12" width="12.26953125" hidden="1" customWidth="1"/>
    <col min="13" max="13" width="8.54296875" bestFit="1" customWidth="1"/>
    <col min="14" max="14" width="11.1796875" bestFit="1" customWidth="1"/>
    <col min="15" max="15" width="15.453125" bestFit="1" customWidth="1"/>
    <col min="16" max="16" width="18.1796875" bestFit="1" customWidth="1"/>
    <col min="17" max="17" width="12.54296875" style="121" customWidth="1"/>
    <col min="18" max="18" width="14.1796875" customWidth="1"/>
    <col min="19" max="19" width="12.81640625" style="20" customWidth="1"/>
    <col min="20" max="20" width="11.81640625" customWidth="1"/>
    <col min="21" max="21" width="13.54296875" customWidth="1"/>
    <col min="22" max="22" width="13.81640625" customWidth="1"/>
    <col min="23" max="23" width="14.453125" customWidth="1"/>
    <col min="24" max="24" width="14" customWidth="1"/>
  </cols>
  <sheetData>
    <row r="1" spans="1:24" ht="48" x14ac:dyDescent="0.35">
      <c r="E1" s="118" t="s">
        <v>12</v>
      </c>
      <c r="F1" s="118" t="s">
        <v>13</v>
      </c>
      <c r="G1" s="118" t="s">
        <v>15</v>
      </c>
      <c r="H1" s="118" t="s">
        <v>288</v>
      </c>
      <c r="I1" s="118" t="s">
        <v>284</v>
      </c>
      <c r="J1" s="118" t="s">
        <v>285</v>
      </c>
      <c r="K1" s="118" t="s">
        <v>286</v>
      </c>
      <c r="L1" s="182" t="s">
        <v>289</v>
      </c>
      <c r="M1" s="118" t="s">
        <v>287</v>
      </c>
      <c r="N1" s="118" t="s">
        <v>290</v>
      </c>
      <c r="O1" s="118" t="s">
        <v>299</v>
      </c>
      <c r="P1" s="118" t="s">
        <v>300</v>
      </c>
      <c r="Q1" s="129" t="s">
        <v>305</v>
      </c>
      <c r="R1" s="118" t="s">
        <v>310</v>
      </c>
      <c r="S1" s="130" t="s">
        <v>311</v>
      </c>
      <c r="T1" s="118" t="s">
        <v>321</v>
      </c>
      <c r="U1" s="198" t="s">
        <v>325</v>
      </c>
      <c r="V1" s="198" t="s">
        <v>322</v>
      </c>
      <c r="W1" s="198" t="s">
        <v>323</v>
      </c>
      <c r="X1" s="198" t="s">
        <v>324</v>
      </c>
    </row>
    <row r="2" spans="1:24" x14ac:dyDescent="0.35">
      <c r="A2" s="28" t="s">
        <v>301</v>
      </c>
      <c r="E2" s="145" t="s">
        <v>344</v>
      </c>
      <c r="F2" s="183" t="s">
        <v>372</v>
      </c>
      <c r="G2" s="183" t="s">
        <v>348</v>
      </c>
      <c r="H2" s="210" t="str">
        <f>'IES Participantes 2026'!B8</f>
        <v>Instituto Politécnico da Guarda</v>
      </c>
      <c r="I2" s="200">
        <f>'IES Participantes 2026'!F8</f>
        <v>2</v>
      </c>
      <c r="J2" s="154">
        <f>$B$6*I2</f>
        <v>2000</v>
      </c>
      <c r="K2" s="144">
        <v>7</v>
      </c>
      <c r="L2" s="154">
        <f>$B$3*K2*I2</f>
        <v>0</v>
      </c>
      <c r="M2" s="144">
        <v>6</v>
      </c>
      <c r="N2" s="154">
        <f>$B$4*M2*I2</f>
        <v>3000</v>
      </c>
      <c r="O2" s="144" t="s">
        <v>304</v>
      </c>
      <c r="P2" s="144" t="s">
        <v>350</v>
      </c>
      <c r="Q2" s="179">
        <v>5696.78</v>
      </c>
      <c r="R2" s="144" t="str">
        <f>IF(OR(Q2="",Q2&lt;10),"Abaixo do intervalo",IF(Q2&lt;=99,"10 - 99",IF(Q2&lt;=499,"100 - 499",IF(Q2&lt;=1999,"500 - 1999",IF(Q2&lt;=2999,"2000 - 2999",IF(Q2&lt;=3999,"3000 - 3999",IF(Q2&lt;=7999,"4000 - 7999","8000 - Max")))))))</f>
        <v>4000 - 7999</v>
      </c>
      <c r="S2" s="154" t="str">
        <f>IF(R2="10 - 99","28",IF(R2="100 - 499","211",IF(R2="500 - 1999","309",IF(R2="2000 - 2999","395",IF(R2="3000 - 3999","580",IF(R2="4000 - 7999","1188",IF(R2="8000 - Max","1735",IF(R2=0,"0"))))))))</f>
        <v>1188</v>
      </c>
      <c r="T2" s="146">
        <f>S2*I2</f>
        <v>2376</v>
      </c>
      <c r="U2" s="154">
        <f>SUM(J2:J4)</f>
        <v>6000</v>
      </c>
      <c r="V2" s="154">
        <f>SUM(L2:L4)</f>
        <v>0</v>
      </c>
      <c r="W2" s="154">
        <f>SUM(N2:N4)</f>
        <v>9000</v>
      </c>
      <c r="X2" s="154">
        <f>SUM(T2:T4)</f>
        <v>7128</v>
      </c>
    </row>
    <row r="3" spans="1:24" x14ac:dyDescent="0.35">
      <c r="A3" t="s">
        <v>289</v>
      </c>
      <c r="B3" s="20"/>
      <c r="C3" t="s">
        <v>359</v>
      </c>
      <c r="E3" s="124" t="s">
        <v>344</v>
      </c>
      <c r="F3" s="184" t="s">
        <v>372</v>
      </c>
      <c r="G3" s="184" t="s">
        <v>348</v>
      </c>
      <c r="H3" s="211" t="str">
        <f>'IES Participantes 2026'!B9</f>
        <v>ISPGAYA - Instituto Superior Politécnico Gaya</v>
      </c>
      <c r="I3" s="131">
        <f>'IES Participantes 2026'!F9</f>
        <v>1</v>
      </c>
      <c r="J3" s="134">
        <f t="shared" ref="J3:J4" si="0">$B$6*I3</f>
        <v>1000</v>
      </c>
      <c r="K3" s="127">
        <v>7</v>
      </c>
      <c r="L3" s="134">
        <f t="shared" ref="L3:L33" si="1">$B$3*K3*I3</f>
        <v>0</v>
      </c>
      <c r="M3" s="127">
        <v>6</v>
      </c>
      <c r="N3" s="134">
        <f t="shared" ref="N3:N33" si="2">$B$4*M3*I3</f>
        <v>1500</v>
      </c>
      <c r="O3" t="s">
        <v>304</v>
      </c>
      <c r="P3" s="127" t="s">
        <v>350</v>
      </c>
      <c r="Q3" s="138">
        <v>5696.78</v>
      </c>
      <c r="R3" s="127" t="str">
        <f t="shared" ref="R3:R82" si="3">IF(OR(Q3="",Q3&lt;10),"Abaixo do intervalo",IF(Q3&lt;=99,"10 - 99",IF(Q3&lt;=499,"100 - 499",IF(Q3&lt;=1999,"500 - 1999",IF(Q3&lt;=2999,"2000 - 2999",IF(Q3&lt;=3999,"3000 - 3999",IF(Q3&lt;=7999,"4000 - 7999","8000 - Max")))))))</f>
        <v>4000 - 7999</v>
      </c>
      <c r="S3" s="134" t="str">
        <f t="shared" ref="S3:S82" si="4">IF(R3="10 - 99","28",IF(R3="100 - 499","211",IF(R3="500 - 1999","309",IF(R3="2000 - 2999","395",IF(R3="3000 - 3999","580",IF(R3="4000 - 7999","1188",IF(R3="8000 - Max","1735",IF(R3=0,"0"))))))))</f>
        <v>1188</v>
      </c>
      <c r="T3" s="149">
        <f t="shared" ref="T3:T33" si="5">S3*I3</f>
        <v>1188</v>
      </c>
      <c r="U3" s="127"/>
      <c r="V3" s="127"/>
      <c r="W3" s="127"/>
      <c r="X3" s="119"/>
    </row>
    <row r="4" spans="1:24" x14ac:dyDescent="0.35">
      <c r="A4" t="s">
        <v>297</v>
      </c>
      <c r="B4" s="20">
        <v>250</v>
      </c>
      <c r="C4" t="s">
        <v>291</v>
      </c>
      <c r="E4" s="124" t="s">
        <v>344</v>
      </c>
      <c r="F4" s="184" t="s">
        <v>372</v>
      </c>
      <c r="G4" s="184" t="s">
        <v>348</v>
      </c>
      <c r="H4" s="212" t="str">
        <f>'IES Participantes 2026'!B10</f>
        <v>Universidade de Coimbra</v>
      </c>
      <c r="I4" s="123">
        <f>'IES Participantes 2026'!F10</f>
        <v>3</v>
      </c>
      <c r="J4" s="135">
        <f t="shared" si="0"/>
        <v>3000</v>
      </c>
      <c r="K4" s="128">
        <v>7</v>
      </c>
      <c r="L4" s="134">
        <f t="shared" si="1"/>
        <v>0</v>
      </c>
      <c r="M4" s="128">
        <v>6</v>
      </c>
      <c r="N4" s="134">
        <f t="shared" si="2"/>
        <v>4500</v>
      </c>
      <c r="O4" s="27" t="s">
        <v>256</v>
      </c>
      <c r="P4" s="128" t="s">
        <v>350</v>
      </c>
      <c r="Q4" s="139">
        <v>5737.64</v>
      </c>
      <c r="R4" s="127" t="str">
        <f t="shared" si="3"/>
        <v>4000 - 7999</v>
      </c>
      <c r="S4" s="134" t="str">
        <f t="shared" si="4"/>
        <v>1188</v>
      </c>
      <c r="T4" s="149">
        <f t="shared" si="5"/>
        <v>3564</v>
      </c>
      <c r="U4" s="128"/>
      <c r="V4" s="128"/>
      <c r="W4" s="128"/>
      <c r="X4" s="133"/>
    </row>
    <row r="5" spans="1:24" x14ac:dyDescent="0.35">
      <c r="A5" t="s">
        <v>298</v>
      </c>
      <c r="B5" s="20">
        <v>130</v>
      </c>
      <c r="C5" t="s">
        <v>291</v>
      </c>
      <c r="E5" s="145" t="s">
        <v>345</v>
      </c>
      <c r="F5" s="183" t="s">
        <v>373</v>
      </c>
      <c r="G5" s="183" t="s">
        <v>52</v>
      </c>
      <c r="H5" s="213" t="str">
        <f>'IES Participantes 2026'!H7</f>
        <v>Instituto Politécnico da Guarda</v>
      </c>
      <c r="I5" s="200">
        <f>'IES Participantes 2026'!L7</f>
        <v>2</v>
      </c>
      <c r="J5" s="154">
        <f>$B$7*I5</f>
        <v>1800</v>
      </c>
      <c r="K5" s="200">
        <v>8</v>
      </c>
      <c r="L5" s="154">
        <f t="shared" si="1"/>
        <v>0</v>
      </c>
      <c r="M5" s="181">
        <v>7</v>
      </c>
      <c r="N5" s="154">
        <f t="shared" si="2"/>
        <v>3500</v>
      </c>
      <c r="O5" s="181" t="s">
        <v>304</v>
      </c>
      <c r="P5" s="144" t="s">
        <v>52</v>
      </c>
      <c r="Q5" s="179">
        <v>10797.12</v>
      </c>
      <c r="R5" s="144" t="str">
        <f t="shared" si="3"/>
        <v>8000 - Max</v>
      </c>
      <c r="S5" s="154" t="str">
        <f t="shared" si="4"/>
        <v>1735</v>
      </c>
      <c r="T5" s="146">
        <f t="shared" si="5"/>
        <v>3470</v>
      </c>
      <c r="U5" s="154">
        <f>SUM(J5:J8)</f>
        <v>8100</v>
      </c>
      <c r="V5" s="154">
        <f>SUM(L5:L8)</f>
        <v>0</v>
      </c>
      <c r="W5" s="154">
        <f>SUM(N5:N8)</f>
        <v>15750</v>
      </c>
      <c r="X5" s="154">
        <f>SUM(T5:T8)</f>
        <v>15615</v>
      </c>
    </row>
    <row r="6" spans="1:24" x14ac:dyDescent="0.35">
      <c r="A6" t="s">
        <v>292</v>
      </c>
      <c r="B6" s="20">
        <f>1*C6</f>
        <v>1000</v>
      </c>
      <c r="C6" s="20">
        <v>1000</v>
      </c>
      <c r="D6" t="s">
        <v>296</v>
      </c>
      <c r="E6" s="124" t="s">
        <v>345</v>
      </c>
      <c r="F6" s="184" t="s">
        <v>373</v>
      </c>
      <c r="G6" s="184" t="s">
        <v>52</v>
      </c>
      <c r="H6" s="214" t="str">
        <f>'IES Participantes 2026'!H8</f>
        <v>Instituto Politécnico de Bragança</v>
      </c>
      <c r="I6" s="131">
        <f>'IES Participantes 2026'!L8</f>
        <v>2</v>
      </c>
      <c r="J6" s="134">
        <f t="shared" ref="J6:J8" si="6">$B$7*I6</f>
        <v>1800</v>
      </c>
      <c r="K6" s="131">
        <v>8</v>
      </c>
      <c r="L6" s="134">
        <f t="shared" si="1"/>
        <v>0</v>
      </c>
      <c r="M6">
        <v>7</v>
      </c>
      <c r="N6" s="134">
        <f t="shared" si="2"/>
        <v>3500</v>
      </c>
      <c r="O6" t="s">
        <v>304</v>
      </c>
      <c r="P6" s="127" t="s">
        <v>52</v>
      </c>
      <c r="Q6" s="138">
        <v>10797.12</v>
      </c>
      <c r="R6" s="127" t="str">
        <f t="shared" si="3"/>
        <v>8000 - Max</v>
      </c>
      <c r="S6" s="134" t="str">
        <f t="shared" si="4"/>
        <v>1735</v>
      </c>
      <c r="T6" s="149">
        <f t="shared" si="5"/>
        <v>3470</v>
      </c>
      <c r="U6" s="127"/>
      <c r="V6" s="127"/>
      <c r="W6" s="127"/>
      <c r="X6" s="127"/>
    </row>
    <row r="7" spans="1:24" x14ac:dyDescent="0.35">
      <c r="A7" t="s">
        <v>349</v>
      </c>
      <c r="B7" s="20">
        <f t="shared" ref="B7:B8" si="7">1*C7</f>
        <v>900</v>
      </c>
      <c r="C7" s="20">
        <v>900</v>
      </c>
      <c r="D7" t="s">
        <v>296</v>
      </c>
      <c r="E7" s="124" t="s">
        <v>345</v>
      </c>
      <c r="F7" s="184" t="s">
        <v>373</v>
      </c>
      <c r="G7" s="184" t="s">
        <v>52</v>
      </c>
      <c r="H7" s="214" t="str">
        <f>'IES Participantes 2026'!H9</f>
        <v>Instituto Politécnico de Portalegre</v>
      </c>
      <c r="I7" s="131">
        <f>'IES Participantes 2026'!L9</f>
        <v>2</v>
      </c>
      <c r="J7" s="134">
        <f t="shared" si="6"/>
        <v>1800</v>
      </c>
      <c r="K7" s="131">
        <v>8</v>
      </c>
      <c r="L7" s="134">
        <f t="shared" si="1"/>
        <v>0</v>
      </c>
      <c r="M7">
        <v>7</v>
      </c>
      <c r="N7" s="134">
        <f t="shared" si="2"/>
        <v>3500</v>
      </c>
      <c r="O7" t="s">
        <v>256</v>
      </c>
      <c r="P7" s="127" t="s">
        <v>52</v>
      </c>
      <c r="Q7" s="138">
        <v>11027.14</v>
      </c>
      <c r="R7" s="127" t="str">
        <f t="shared" si="3"/>
        <v>8000 - Max</v>
      </c>
      <c r="S7" s="134" t="str">
        <f t="shared" si="4"/>
        <v>1735</v>
      </c>
      <c r="T7" s="149">
        <f t="shared" si="5"/>
        <v>3470</v>
      </c>
      <c r="U7" s="127"/>
      <c r="V7" s="127"/>
      <c r="W7" s="127"/>
      <c r="X7" s="127"/>
    </row>
    <row r="8" spans="1:24" x14ac:dyDescent="0.35">
      <c r="A8" t="s">
        <v>293</v>
      </c>
      <c r="B8" s="20">
        <f t="shared" si="7"/>
        <v>600</v>
      </c>
      <c r="C8" s="20">
        <v>600</v>
      </c>
      <c r="D8" t="s">
        <v>296</v>
      </c>
      <c r="E8" s="125" t="s">
        <v>345</v>
      </c>
      <c r="F8" s="187" t="s">
        <v>373</v>
      </c>
      <c r="G8" s="187" t="s">
        <v>52</v>
      </c>
      <c r="H8" s="215" t="str">
        <f>'IES Participantes 2026'!H10</f>
        <v>Universidade de Coimbra</v>
      </c>
      <c r="I8" s="123">
        <f>'IES Participantes 2026'!L10</f>
        <v>3</v>
      </c>
      <c r="J8" s="135">
        <f t="shared" si="6"/>
        <v>2700</v>
      </c>
      <c r="K8" s="123">
        <v>8</v>
      </c>
      <c r="L8" s="135">
        <f t="shared" si="1"/>
        <v>0</v>
      </c>
      <c r="M8" s="27">
        <v>7</v>
      </c>
      <c r="N8" s="135">
        <f t="shared" si="2"/>
        <v>5250</v>
      </c>
      <c r="O8" s="27" t="s">
        <v>256</v>
      </c>
      <c r="P8" s="128" t="s">
        <v>52</v>
      </c>
      <c r="Q8" s="139">
        <v>11027.14</v>
      </c>
      <c r="R8" s="128" t="str">
        <f t="shared" si="3"/>
        <v>8000 - Max</v>
      </c>
      <c r="S8" s="135" t="str">
        <f t="shared" si="4"/>
        <v>1735</v>
      </c>
      <c r="T8" s="151">
        <f t="shared" si="5"/>
        <v>5205</v>
      </c>
      <c r="U8" s="128"/>
      <c r="V8" s="128"/>
      <c r="W8" s="128"/>
      <c r="X8" s="128"/>
    </row>
    <row r="9" spans="1:24" x14ac:dyDescent="0.35">
      <c r="A9" t="s">
        <v>294</v>
      </c>
      <c r="B9" s="20">
        <v>600</v>
      </c>
      <c r="C9" s="20">
        <v>1200</v>
      </c>
      <c r="D9" t="s">
        <v>296</v>
      </c>
      <c r="E9" s="145" t="s">
        <v>351</v>
      </c>
      <c r="F9" s="144" t="s">
        <v>374</v>
      </c>
      <c r="G9" s="144" t="s">
        <v>53</v>
      </c>
      <c r="H9" s="210" t="str">
        <f>'IES Participantes 2026'!N11</f>
        <v>CESPU– Cooperativa de Ensino Superior Politécnico e Universitário, CRL</v>
      </c>
      <c r="I9" s="144">
        <f>'IES Participantes 2026'!R11</f>
        <v>2</v>
      </c>
      <c r="J9" s="154">
        <f>$B$8*I9</f>
        <v>1200</v>
      </c>
      <c r="K9" s="200">
        <v>8</v>
      </c>
      <c r="L9" s="154">
        <f t="shared" si="1"/>
        <v>0</v>
      </c>
      <c r="M9" s="181">
        <v>7</v>
      </c>
      <c r="N9" s="154">
        <f t="shared" si="2"/>
        <v>3500</v>
      </c>
      <c r="O9" s="181" t="s">
        <v>304</v>
      </c>
      <c r="P9" s="144" t="s">
        <v>352</v>
      </c>
      <c r="Q9" s="153">
        <v>8703.23</v>
      </c>
      <c r="R9" s="144" t="str">
        <f t="shared" si="3"/>
        <v>8000 - Max</v>
      </c>
      <c r="S9" s="147" t="str">
        <f t="shared" si="4"/>
        <v>1735</v>
      </c>
      <c r="T9" s="146">
        <f t="shared" si="5"/>
        <v>3470</v>
      </c>
      <c r="U9" s="154">
        <f>SUM(J9:J33)</f>
        <v>30000</v>
      </c>
      <c r="V9" s="154">
        <f>SUM(L9:L33)</f>
        <v>0</v>
      </c>
      <c r="W9" s="154">
        <f>SUM(N9:N33)</f>
        <v>87500</v>
      </c>
      <c r="X9" s="154">
        <f>SUM(T9:T33)</f>
        <v>86750</v>
      </c>
    </row>
    <row r="10" spans="1:24" x14ac:dyDescent="0.35">
      <c r="A10" t="s">
        <v>295</v>
      </c>
      <c r="B10" s="20">
        <f>1*C10</f>
        <v>1248.75</v>
      </c>
      <c r="C10" s="20">
        <v>1248.75</v>
      </c>
      <c r="D10" t="s">
        <v>296</v>
      </c>
      <c r="E10" s="124" t="s">
        <v>351</v>
      </c>
      <c r="F10" s="127" t="s">
        <v>374</v>
      </c>
      <c r="G10" s="127" t="s">
        <v>53</v>
      </c>
      <c r="H10" s="211" t="str">
        <f>'IES Participantes 2026'!N12</f>
        <v>EUVG- Escola Universitária Vasco da Gama</v>
      </c>
      <c r="I10" s="127">
        <f>'IES Participantes 2026'!R12</f>
        <v>1</v>
      </c>
      <c r="J10" s="134">
        <f t="shared" ref="J10:J33" si="8">$B$8*I10</f>
        <v>600</v>
      </c>
      <c r="K10" s="131">
        <v>8</v>
      </c>
      <c r="L10" s="134">
        <f t="shared" si="1"/>
        <v>0</v>
      </c>
      <c r="M10">
        <v>7</v>
      </c>
      <c r="N10" s="134">
        <f t="shared" si="2"/>
        <v>1750</v>
      </c>
      <c r="O10" t="s">
        <v>256</v>
      </c>
      <c r="P10" s="127" t="s">
        <v>352</v>
      </c>
      <c r="Q10" s="132">
        <v>8433.23</v>
      </c>
      <c r="R10" s="127" t="str">
        <f t="shared" si="3"/>
        <v>8000 - Max</v>
      </c>
      <c r="S10" s="20" t="str">
        <f t="shared" si="4"/>
        <v>1735</v>
      </c>
      <c r="T10" s="149">
        <f t="shared" si="5"/>
        <v>1735</v>
      </c>
      <c r="U10" s="127"/>
      <c r="V10" s="127"/>
      <c r="W10" s="127"/>
      <c r="X10" s="127"/>
    </row>
    <row r="11" spans="1:24" x14ac:dyDescent="0.35">
      <c r="A11" t="s">
        <v>356</v>
      </c>
      <c r="B11" s="20">
        <f>1*C11</f>
        <v>1100</v>
      </c>
      <c r="C11" s="20">
        <v>1100</v>
      </c>
      <c r="D11" t="s">
        <v>380</v>
      </c>
      <c r="E11" s="124" t="s">
        <v>351</v>
      </c>
      <c r="F11" s="127" t="s">
        <v>374</v>
      </c>
      <c r="G11" s="127" t="s">
        <v>53</v>
      </c>
      <c r="H11" s="211" t="str">
        <f>'IES Participantes 2026'!N13</f>
        <v>Instituto Politécnico Cavado e Ave</v>
      </c>
      <c r="I11" s="127">
        <f>'IES Participantes 2026'!R13</f>
        <v>2</v>
      </c>
      <c r="J11" s="134">
        <f t="shared" si="8"/>
        <v>1200</v>
      </c>
      <c r="K11" s="131">
        <v>8</v>
      </c>
      <c r="L11" s="134">
        <f t="shared" si="1"/>
        <v>0</v>
      </c>
      <c r="M11">
        <v>7</v>
      </c>
      <c r="N11" s="134">
        <f t="shared" si="2"/>
        <v>3500</v>
      </c>
      <c r="O11" t="s">
        <v>304</v>
      </c>
      <c r="P11" s="127" t="s">
        <v>352</v>
      </c>
      <c r="Q11" s="132">
        <v>8703.23</v>
      </c>
      <c r="R11" s="127" t="str">
        <f t="shared" si="3"/>
        <v>8000 - Max</v>
      </c>
      <c r="S11" s="20" t="str">
        <f t="shared" si="4"/>
        <v>1735</v>
      </c>
      <c r="T11" s="149">
        <f t="shared" si="5"/>
        <v>3470</v>
      </c>
      <c r="U11" s="127"/>
      <c r="V11" s="127"/>
      <c r="W11" s="127"/>
      <c r="X11" s="127"/>
    </row>
    <row r="12" spans="1:24" x14ac:dyDescent="0.35">
      <c r="A12" t="s">
        <v>388</v>
      </c>
      <c r="B12" s="20">
        <f>3250*1.23</f>
        <v>3997.5</v>
      </c>
      <c r="E12" s="124" t="s">
        <v>351</v>
      </c>
      <c r="F12" s="127" t="s">
        <v>374</v>
      </c>
      <c r="G12" s="127" t="s">
        <v>53</v>
      </c>
      <c r="H12" s="211" t="str">
        <f>'IES Participantes 2026'!N14</f>
        <v>Instituto Politécnico da Guarda</v>
      </c>
      <c r="I12" s="127">
        <f>'IES Participantes 2026'!R14</f>
        <v>2</v>
      </c>
      <c r="J12" s="134">
        <f t="shared" si="8"/>
        <v>1200</v>
      </c>
      <c r="K12" s="131">
        <v>8</v>
      </c>
      <c r="L12" s="134">
        <f t="shared" si="1"/>
        <v>0</v>
      </c>
      <c r="M12">
        <v>7</v>
      </c>
      <c r="N12" s="134">
        <f t="shared" si="2"/>
        <v>3500</v>
      </c>
      <c r="O12" t="s">
        <v>304</v>
      </c>
      <c r="P12" s="127" t="s">
        <v>352</v>
      </c>
      <c r="Q12" s="132">
        <v>8703.23</v>
      </c>
      <c r="R12" s="127" t="str">
        <f t="shared" si="3"/>
        <v>8000 - Max</v>
      </c>
      <c r="S12" s="20" t="str">
        <f t="shared" si="4"/>
        <v>1735</v>
      </c>
      <c r="T12" s="149">
        <f t="shared" si="5"/>
        <v>3470</v>
      </c>
      <c r="U12" s="127"/>
      <c r="V12" s="127"/>
      <c r="W12" s="127"/>
      <c r="X12" s="127"/>
    </row>
    <row r="13" spans="1:24" x14ac:dyDescent="0.35">
      <c r="E13" s="124" t="s">
        <v>351</v>
      </c>
      <c r="F13" s="127" t="s">
        <v>374</v>
      </c>
      <c r="G13" s="127" t="s">
        <v>53</v>
      </c>
      <c r="H13" s="211" t="str">
        <f>'IES Participantes 2026'!N15</f>
        <v>Instituto Politécnico de Beja</v>
      </c>
      <c r="I13" s="127">
        <f>'IES Participantes 2026'!R15</f>
        <v>2</v>
      </c>
      <c r="J13" s="134">
        <f t="shared" si="8"/>
        <v>1200</v>
      </c>
      <c r="K13" s="131">
        <v>8</v>
      </c>
      <c r="L13" s="134">
        <f t="shared" si="1"/>
        <v>0</v>
      </c>
      <c r="M13">
        <v>7</v>
      </c>
      <c r="N13" s="134">
        <f t="shared" si="2"/>
        <v>3500</v>
      </c>
      <c r="O13" t="s">
        <v>256</v>
      </c>
      <c r="P13" s="127" t="s">
        <v>352</v>
      </c>
      <c r="Q13" s="132">
        <v>8433.23</v>
      </c>
      <c r="R13" s="127" t="str">
        <f t="shared" si="3"/>
        <v>8000 - Max</v>
      </c>
      <c r="S13" s="20" t="str">
        <f t="shared" si="4"/>
        <v>1735</v>
      </c>
      <c r="T13" s="149">
        <f t="shared" si="5"/>
        <v>3470</v>
      </c>
      <c r="U13" s="127"/>
      <c r="V13" s="127"/>
      <c r="W13" s="127"/>
      <c r="X13" s="127"/>
    </row>
    <row r="14" spans="1:24" x14ac:dyDescent="0.35">
      <c r="E14" s="124" t="s">
        <v>351</v>
      </c>
      <c r="F14" s="127" t="s">
        <v>374</v>
      </c>
      <c r="G14" s="127" t="s">
        <v>53</v>
      </c>
      <c r="H14" s="211" t="str">
        <f>'IES Participantes 2026'!N16</f>
        <v>Instituto Politécnico de Bragança</v>
      </c>
      <c r="I14" s="127">
        <f>'IES Participantes 2026'!R16</f>
        <v>2</v>
      </c>
      <c r="J14" s="134">
        <f t="shared" si="8"/>
        <v>1200</v>
      </c>
      <c r="K14" s="131">
        <v>8</v>
      </c>
      <c r="L14" s="134">
        <f t="shared" si="1"/>
        <v>0</v>
      </c>
      <c r="M14">
        <v>7</v>
      </c>
      <c r="N14" s="134">
        <f t="shared" si="2"/>
        <v>3500</v>
      </c>
      <c r="O14" t="s">
        <v>256</v>
      </c>
      <c r="P14" s="127" t="s">
        <v>352</v>
      </c>
      <c r="Q14" s="132">
        <v>8433.23</v>
      </c>
      <c r="R14" s="127" t="str">
        <f t="shared" si="3"/>
        <v>8000 - Max</v>
      </c>
      <c r="S14" s="20" t="str">
        <f t="shared" si="4"/>
        <v>1735</v>
      </c>
      <c r="T14" s="149">
        <f t="shared" si="5"/>
        <v>3470</v>
      </c>
      <c r="U14" s="127"/>
      <c r="V14" s="127"/>
      <c r="W14" s="127"/>
      <c r="X14" s="127"/>
    </row>
    <row r="15" spans="1:24" x14ac:dyDescent="0.35">
      <c r="A15" s="28"/>
      <c r="B15" s="28"/>
      <c r="E15" s="124" t="s">
        <v>351</v>
      </c>
      <c r="F15" s="127" t="s">
        <v>374</v>
      </c>
      <c r="G15" s="127" t="s">
        <v>53</v>
      </c>
      <c r="H15" s="211" t="str">
        <f>'IES Participantes 2026'!N17</f>
        <v>Instituto Politécnico de Castelo Branco</v>
      </c>
      <c r="I15" s="127">
        <f>'IES Participantes 2026'!R17</f>
        <v>2</v>
      </c>
      <c r="J15" s="134">
        <f t="shared" si="8"/>
        <v>1200</v>
      </c>
      <c r="K15" s="131">
        <v>8</v>
      </c>
      <c r="L15" s="134">
        <f t="shared" si="1"/>
        <v>0</v>
      </c>
      <c r="M15">
        <v>7</v>
      </c>
      <c r="N15" s="134">
        <f t="shared" si="2"/>
        <v>3500</v>
      </c>
      <c r="O15" t="s">
        <v>256</v>
      </c>
      <c r="P15" s="127" t="s">
        <v>352</v>
      </c>
      <c r="Q15" s="132">
        <v>8433.23</v>
      </c>
      <c r="R15" s="127" t="str">
        <f t="shared" si="3"/>
        <v>8000 - Max</v>
      </c>
      <c r="S15" s="20" t="str">
        <f t="shared" si="4"/>
        <v>1735</v>
      </c>
      <c r="T15" s="149">
        <f t="shared" si="5"/>
        <v>3470</v>
      </c>
      <c r="U15" s="127"/>
      <c r="V15" s="127"/>
      <c r="W15" s="127"/>
      <c r="X15" s="127"/>
    </row>
    <row r="16" spans="1:24" x14ac:dyDescent="0.35">
      <c r="A16" s="117"/>
      <c r="B16" s="116"/>
      <c r="E16" s="124" t="s">
        <v>351</v>
      </c>
      <c r="F16" s="127" t="s">
        <v>374</v>
      </c>
      <c r="G16" s="127" t="s">
        <v>53</v>
      </c>
      <c r="H16" s="211" t="str">
        <f>'IES Participantes 2026'!N18</f>
        <v>Instituto Politécnico de Coimbra</v>
      </c>
      <c r="I16" s="127">
        <f>'IES Participantes 2026'!R18</f>
        <v>2</v>
      </c>
      <c r="J16" s="134">
        <f t="shared" si="8"/>
        <v>1200</v>
      </c>
      <c r="K16" s="131">
        <v>8</v>
      </c>
      <c r="L16" s="134">
        <f t="shared" si="1"/>
        <v>0</v>
      </c>
      <c r="M16">
        <v>7</v>
      </c>
      <c r="N16" s="134">
        <f t="shared" si="2"/>
        <v>3500</v>
      </c>
      <c r="O16" t="s">
        <v>256</v>
      </c>
      <c r="P16" s="127" t="s">
        <v>352</v>
      </c>
      <c r="Q16" s="132">
        <v>8433.23</v>
      </c>
      <c r="R16" s="127" t="str">
        <f t="shared" si="3"/>
        <v>8000 - Max</v>
      </c>
      <c r="S16" s="20" t="str">
        <f t="shared" si="4"/>
        <v>1735</v>
      </c>
      <c r="T16" s="149">
        <f t="shared" si="5"/>
        <v>3470</v>
      </c>
      <c r="U16" s="127"/>
      <c r="V16" s="127"/>
      <c r="W16" s="127"/>
      <c r="X16" s="127"/>
    </row>
    <row r="17" spans="1:24" x14ac:dyDescent="0.35">
      <c r="A17" s="117"/>
      <c r="B17" s="116"/>
      <c r="E17" s="124" t="s">
        <v>351</v>
      </c>
      <c r="F17" s="127" t="s">
        <v>374</v>
      </c>
      <c r="G17" s="127" t="s">
        <v>53</v>
      </c>
      <c r="H17" s="211" t="str">
        <f>'IES Participantes 2026'!N19</f>
        <v xml:space="preserve">Instituto Politécnico de Leiria </v>
      </c>
      <c r="I17" s="127">
        <f>'IES Participantes 2026'!R19</f>
        <v>2</v>
      </c>
      <c r="J17" s="134">
        <f t="shared" si="8"/>
        <v>1200</v>
      </c>
      <c r="K17" s="131">
        <v>8</v>
      </c>
      <c r="L17" s="134">
        <f t="shared" si="1"/>
        <v>0</v>
      </c>
      <c r="M17">
        <v>7</v>
      </c>
      <c r="N17" s="134">
        <f t="shared" si="2"/>
        <v>3500</v>
      </c>
      <c r="O17" t="s">
        <v>256</v>
      </c>
      <c r="P17" s="127" t="s">
        <v>352</v>
      </c>
      <c r="Q17" s="132">
        <v>8433.23</v>
      </c>
      <c r="R17" s="127" t="str">
        <f t="shared" si="3"/>
        <v>8000 - Max</v>
      </c>
      <c r="S17" s="20" t="str">
        <f t="shared" si="4"/>
        <v>1735</v>
      </c>
      <c r="T17" s="149">
        <f t="shared" si="5"/>
        <v>3470</v>
      </c>
      <c r="U17" s="127"/>
      <c r="V17" s="127"/>
      <c r="W17" s="127"/>
      <c r="X17" s="127"/>
    </row>
    <row r="18" spans="1:24" x14ac:dyDescent="0.35">
      <c r="A18" s="117"/>
      <c r="B18" s="116"/>
      <c r="E18" s="124" t="s">
        <v>351</v>
      </c>
      <c r="F18" s="127" t="s">
        <v>374</v>
      </c>
      <c r="G18" s="127" t="s">
        <v>53</v>
      </c>
      <c r="H18" s="211" t="str">
        <f>'IES Participantes 2026'!N20</f>
        <v>Instituto Politécnico de Portalegre</v>
      </c>
      <c r="I18" s="127">
        <f>'IES Participantes 2026'!R20</f>
        <v>2</v>
      </c>
      <c r="J18" s="134">
        <f t="shared" si="8"/>
        <v>1200</v>
      </c>
      <c r="K18" s="131">
        <v>8</v>
      </c>
      <c r="L18" s="134">
        <f t="shared" si="1"/>
        <v>0</v>
      </c>
      <c r="M18">
        <v>7</v>
      </c>
      <c r="N18" s="134">
        <f t="shared" si="2"/>
        <v>3500</v>
      </c>
      <c r="O18" t="s">
        <v>256</v>
      </c>
      <c r="P18" s="127" t="s">
        <v>352</v>
      </c>
      <c r="Q18" s="132">
        <v>8433.23</v>
      </c>
      <c r="R18" s="127" t="str">
        <f t="shared" si="3"/>
        <v>8000 - Max</v>
      </c>
      <c r="S18" s="20" t="str">
        <f t="shared" si="4"/>
        <v>1735</v>
      </c>
      <c r="T18" s="149">
        <f t="shared" si="5"/>
        <v>3470</v>
      </c>
      <c r="U18" s="127"/>
      <c r="V18" s="127"/>
      <c r="W18" s="127"/>
      <c r="X18" s="127"/>
    </row>
    <row r="19" spans="1:24" x14ac:dyDescent="0.35">
      <c r="A19" s="117"/>
      <c r="B19" s="116"/>
      <c r="E19" s="124" t="s">
        <v>351</v>
      </c>
      <c r="F19" s="127" t="s">
        <v>374</v>
      </c>
      <c r="G19" s="127" t="s">
        <v>53</v>
      </c>
      <c r="H19" s="211" t="str">
        <f>'IES Participantes 2026'!N21</f>
        <v>Instituto Politécnico de Santarém</v>
      </c>
      <c r="I19" s="127">
        <f>'IES Participantes 2026'!R21</f>
        <v>2</v>
      </c>
      <c r="J19" s="134">
        <f t="shared" si="8"/>
        <v>1200</v>
      </c>
      <c r="K19" s="131">
        <v>8</v>
      </c>
      <c r="L19" s="134">
        <f t="shared" si="1"/>
        <v>0</v>
      </c>
      <c r="M19">
        <v>7</v>
      </c>
      <c r="N19" s="134">
        <f t="shared" si="2"/>
        <v>3500</v>
      </c>
      <c r="O19" t="s">
        <v>256</v>
      </c>
      <c r="P19" s="127" t="s">
        <v>352</v>
      </c>
      <c r="Q19" s="132">
        <v>8433.23</v>
      </c>
      <c r="R19" s="127" t="str">
        <f t="shared" si="3"/>
        <v>8000 - Max</v>
      </c>
      <c r="S19" s="20" t="str">
        <f t="shared" si="4"/>
        <v>1735</v>
      </c>
      <c r="T19" s="149">
        <f t="shared" si="5"/>
        <v>3470</v>
      </c>
      <c r="U19" s="127"/>
      <c r="V19" s="127"/>
      <c r="W19" s="127"/>
      <c r="X19" s="127"/>
    </row>
    <row r="20" spans="1:24" x14ac:dyDescent="0.35">
      <c r="A20" s="117"/>
      <c r="B20" s="116"/>
      <c r="E20" s="124" t="s">
        <v>351</v>
      </c>
      <c r="F20" s="127" t="s">
        <v>374</v>
      </c>
      <c r="G20" s="127" t="s">
        <v>53</v>
      </c>
      <c r="H20" s="211" t="str">
        <f>'IES Participantes 2026'!N22</f>
        <v>Instituto Politécnico de Tomar</v>
      </c>
      <c r="I20" s="127">
        <f>'IES Participantes 2026'!R22</f>
        <v>2</v>
      </c>
      <c r="J20" s="134">
        <f t="shared" si="8"/>
        <v>1200</v>
      </c>
      <c r="K20" s="131">
        <v>8</v>
      </c>
      <c r="L20" s="134">
        <f t="shared" si="1"/>
        <v>0</v>
      </c>
      <c r="M20">
        <v>7</v>
      </c>
      <c r="N20" s="134">
        <f t="shared" si="2"/>
        <v>3500</v>
      </c>
      <c r="O20" t="s">
        <v>256</v>
      </c>
      <c r="P20" s="127" t="s">
        <v>352</v>
      </c>
      <c r="Q20" s="132">
        <v>8433.23</v>
      </c>
      <c r="R20" s="127" t="str">
        <f t="shared" si="3"/>
        <v>8000 - Max</v>
      </c>
      <c r="S20" s="20" t="str">
        <f t="shared" si="4"/>
        <v>1735</v>
      </c>
      <c r="T20" s="149">
        <f t="shared" si="5"/>
        <v>3470</v>
      </c>
      <c r="U20" s="127"/>
      <c r="V20" s="127"/>
      <c r="W20" s="127"/>
      <c r="X20" s="127"/>
    </row>
    <row r="21" spans="1:24" x14ac:dyDescent="0.35">
      <c r="A21" s="117"/>
      <c r="B21" s="116"/>
      <c r="E21" s="124" t="s">
        <v>351</v>
      </c>
      <c r="F21" s="127" t="s">
        <v>374</v>
      </c>
      <c r="G21" s="127" t="s">
        <v>53</v>
      </c>
      <c r="H21" s="211" t="str">
        <f>'IES Participantes 2026'!N23</f>
        <v>Instituto Politécnico de Viana do Castelo</v>
      </c>
      <c r="I21" s="127">
        <f>'IES Participantes 2026'!R23</f>
        <v>2</v>
      </c>
      <c r="J21" s="134">
        <f t="shared" si="8"/>
        <v>1200</v>
      </c>
      <c r="K21" s="131">
        <v>8</v>
      </c>
      <c r="L21" s="134">
        <f t="shared" si="1"/>
        <v>0</v>
      </c>
      <c r="M21">
        <v>7</v>
      </c>
      <c r="N21" s="134">
        <f t="shared" si="2"/>
        <v>3500</v>
      </c>
      <c r="O21" t="s">
        <v>304</v>
      </c>
      <c r="P21" s="127" t="s">
        <v>352</v>
      </c>
      <c r="Q21" s="132">
        <v>8703.23</v>
      </c>
      <c r="R21" s="127" t="str">
        <f t="shared" si="3"/>
        <v>8000 - Max</v>
      </c>
      <c r="S21" s="20" t="str">
        <f t="shared" si="4"/>
        <v>1735</v>
      </c>
      <c r="T21" s="149">
        <f t="shared" si="5"/>
        <v>3470</v>
      </c>
      <c r="U21" s="127"/>
      <c r="V21" s="127"/>
      <c r="W21" s="127"/>
      <c r="X21" s="127"/>
    </row>
    <row r="22" spans="1:24" x14ac:dyDescent="0.35">
      <c r="A22" s="117"/>
      <c r="B22" s="116"/>
      <c r="E22" s="124" t="s">
        <v>351</v>
      </c>
      <c r="F22" s="127" t="s">
        <v>374</v>
      </c>
      <c r="G22" s="127" t="s">
        <v>53</v>
      </c>
      <c r="H22" s="211" t="str">
        <f>'IES Participantes 2026'!N24</f>
        <v>Instituto Politécnico de Viseu</v>
      </c>
      <c r="I22" s="127">
        <f>'IES Participantes 2026'!R24</f>
        <v>2</v>
      </c>
      <c r="J22" s="134">
        <f t="shared" si="8"/>
        <v>1200</v>
      </c>
      <c r="K22" s="131">
        <v>8</v>
      </c>
      <c r="L22" s="134">
        <f t="shared" si="1"/>
        <v>0</v>
      </c>
      <c r="M22">
        <v>7</v>
      </c>
      <c r="N22" s="134">
        <f t="shared" si="2"/>
        <v>3500</v>
      </c>
      <c r="O22" t="s">
        <v>304</v>
      </c>
      <c r="P22" s="127" t="s">
        <v>352</v>
      </c>
      <c r="Q22" s="132">
        <v>8703.23</v>
      </c>
      <c r="R22" s="127" t="str">
        <f t="shared" si="3"/>
        <v>8000 - Max</v>
      </c>
      <c r="S22" s="20" t="str">
        <f t="shared" si="4"/>
        <v>1735</v>
      </c>
      <c r="T22" s="149">
        <f t="shared" si="5"/>
        <v>3470</v>
      </c>
      <c r="U22" s="127"/>
      <c r="V22" s="127"/>
      <c r="W22" s="127"/>
      <c r="X22" s="127"/>
    </row>
    <row r="23" spans="1:24" x14ac:dyDescent="0.35">
      <c r="E23" s="124" t="s">
        <v>351</v>
      </c>
      <c r="F23" s="127" t="s">
        <v>374</v>
      </c>
      <c r="G23" s="127" t="s">
        <v>53</v>
      </c>
      <c r="H23" s="270" t="str">
        <f>'IES Participantes 2026'!N25</f>
        <v>Instituto Politécnico do Porto</v>
      </c>
      <c r="I23" s="127">
        <v>3</v>
      </c>
      <c r="J23" s="134">
        <f t="shared" si="8"/>
        <v>1800</v>
      </c>
      <c r="K23" s="131">
        <v>8</v>
      </c>
      <c r="L23" s="134">
        <f t="shared" si="1"/>
        <v>0</v>
      </c>
      <c r="M23">
        <v>7</v>
      </c>
      <c r="N23" s="134">
        <f t="shared" si="2"/>
        <v>5250</v>
      </c>
      <c r="O23" t="s">
        <v>304</v>
      </c>
      <c r="P23" s="127" t="s">
        <v>352</v>
      </c>
      <c r="Q23" s="132">
        <v>8703.23</v>
      </c>
      <c r="R23" s="127" t="str">
        <f t="shared" si="3"/>
        <v>8000 - Max</v>
      </c>
      <c r="S23" s="20" t="str">
        <f t="shared" si="4"/>
        <v>1735</v>
      </c>
      <c r="T23" s="149">
        <f t="shared" si="5"/>
        <v>5205</v>
      </c>
      <c r="U23" s="127"/>
      <c r="V23" s="127"/>
      <c r="W23" s="127"/>
      <c r="X23" s="127"/>
    </row>
    <row r="24" spans="1:24" x14ac:dyDescent="0.35">
      <c r="E24" s="124" t="s">
        <v>351</v>
      </c>
      <c r="F24" s="127" t="s">
        <v>374</v>
      </c>
      <c r="G24" s="127" t="s">
        <v>53</v>
      </c>
      <c r="H24" s="211" t="str">
        <f>'IES Participantes 2026'!N26</f>
        <v>Instituto Superior Miguel Torga</v>
      </c>
      <c r="I24" s="127">
        <f>'IES Participantes 2026'!R26</f>
        <v>1</v>
      </c>
      <c r="J24" s="134">
        <f t="shared" si="8"/>
        <v>600</v>
      </c>
      <c r="K24" s="131">
        <v>8</v>
      </c>
      <c r="L24" s="134">
        <f t="shared" si="1"/>
        <v>0</v>
      </c>
      <c r="M24">
        <v>7</v>
      </c>
      <c r="N24" s="134">
        <f t="shared" si="2"/>
        <v>1750</v>
      </c>
      <c r="O24" t="s">
        <v>256</v>
      </c>
      <c r="P24" s="127" t="s">
        <v>352</v>
      </c>
      <c r="Q24" s="132">
        <v>8433.23</v>
      </c>
      <c r="R24" s="127" t="str">
        <f t="shared" si="3"/>
        <v>8000 - Max</v>
      </c>
      <c r="S24" s="20" t="str">
        <f t="shared" si="4"/>
        <v>1735</v>
      </c>
      <c r="T24" s="149">
        <f t="shared" si="5"/>
        <v>1735</v>
      </c>
      <c r="U24" s="127"/>
      <c r="V24" s="127"/>
      <c r="W24" s="127"/>
      <c r="X24" s="127"/>
    </row>
    <row r="25" spans="1:24" x14ac:dyDescent="0.35">
      <c r="E25" s="124" t="s">
        <v>351</v>
      </c>
      <c r="F25" s="127" t="s">
        <v>374</v>
      </c>
      <c r="G25" s="127" t="s">
        <v>53</v>
      </c>
      <c r="H25" s="211" t="str">
        <f>'IES Participantes 2026'!N27</f>
        <v>ISPGAYA - Instituto Superior Politécnico Gaya</v>
      </c>
      <c r="I25" s="127">
        <f>'IES Participantes 2026'!R27</f>
        <v>1</v>
      </c>
      <c r="J25" s="134">
        <f t="shared" si="8"/>
        <v>600</v>
      </c>
      <c r="K25" s="131">
        <v>8</v>
      </c>
      <c r="L25" s="134">
        <f t="shared" si="1"/>
        <v>0</v>
      </c>
      <c r="M25">
        <v>7</v>
      </c>
      <c r="N25" s="134">
        <f t="shared" si="2"/>
        <v>1750</v>
      </c>
      <c r="O25" t="s">
        <v>304</v>
      </c>
      <c r="P25" s="127" t="s">
        <v>352</v>
      </c>
      <c r="Q25" s="132">
        <v>8703.23</v>
      </c>
      <c r="R25" s="127" t="str">
        <f t="shared" si="3"/>
        <v>8000 - Max</v>
      </c>
      <c r="S25" s="20" t="str">
        <f t="shared" si="4"/>
        <v>1735</v>
      </c>
      <c r="T25" s="149">
        <f t="shared" si="5"/>
        <v>1735</v>
      </c>
      <c r="U25" s="127"/>
      <c r="V25" s="127"/>
      <c r="W25" s="127"/>
      <c r="X25" s="127"/>
    </row>
    <row r="26" spans="1:24" x14ac:dyDescent="0.35">
      <c r="E26" s="124" t="s">
        <v>351</v>
      </c>
      <c r="F26" s="127" t="s">
        <v>374</v>
      </c>
      <c r="G26" s="127" t="s">
        <v>53</v>
      </c>
      <c r="H26" s="211" t="str">
        <f>'IES Participantes 2026'!N28</f>
        <v>Santa Maria Health School</v>
      </c>
      <c r="I26" s="127">
        <f>'IES Participantes 2026'!R28</f>
        <v>1</v>
      </c>
      <c r="J26" s="134">
        <f t="shared" si="8"/>
        <v>600</v>
      </c>
      <c r="K26" s="131">
        <v>8</v>
      </c>
      <c r="L26" s="134">
        <f t="shared" si="1"/>
        <v>0</v>
      </c>
      <c r="M26">
        <v>7</v>
      </c>
      <c r="N26" s="134">
        <f t="shared" si="2"/>
        <v>1750</v>
      </c>
      <c r="O26" t="s">
        <v>256</v>
      </c>
      <c r="P26" s="127" t="s">
        <v>352</v>
      </c>
      <c r="Q26" s="132">
        <v>8433.23</v>
      </c>
      <c r="R26" s="127" t="str">
        <f t="shared" si="3"/>
        <v>8000 - Max</v>
      </c>
      <c r="S26" s="20" t="str">
        <f t="shared" si="4"/>
        <v>1735</v>
      </c>
      <c r="T26" s="149">
        <f t="shared" si="5"/>
        <v>1735</v>
      </c>
      <c r="U26" s="127"/>
      <c r="V26" s="127"/>
      <c r="W26" s="127"/>
      <c r="X26" s="127"/>
    </row>
    <row r="27" spans="1:24" x14ac:dyDescent="0.35">
      <c r="E27" s="124" t="s">
        <v>351</v>
      </c>
      <c r="F27" s="127" t="s">
        <v>374</v>
      </c>
      <c r="G27" s="127" t="s">
        <v>53</v>
      </c>
      <c r="H27" s="211" t="str">
        <f>'IES Participantes 2026'!N29</f>
        <v>Universidade da Beira Interior</v>
      </c>
      <c r="I27" s="127">
        <f>'IES Participantes 2026'!R29</f>
        <v>2</v>
      </c>
      <c r="J27" s="134">
        <f t="shared" si="8"/>
        <v>1200</v>
      </c>
      <c r="K27" s="131">
        <v>8</v>
      </c>
      <c r="L27" s="134">
        <f t="shared" si="1"/>
        <v>0</v>
      </c>
      <c r="M27">
        <v>7</v>
      </c>
      <c r="N27" s="134">
        <f t="shared" si="2"/>
        <v>3500</v>
      </c>
      <c r="O27" t="s">
        <v>304</v>
      </c>
      <c r="P27" s="127" t="s">
        <v>352</v>
      </c>
      <c r="Q27" s="132">
        <v>8703.23</v>
      </c>
      <c r="R27" s="127" t="str">
        <f t="shared" si="3"/>
        <v>8000 - Max</v>
      </c>
      <c r="S27" s="20" t="str">
        <f t="shared" si="4"/>
        <v>1735</v>
      </c>
      <c r="T27" s="149">
        <f t="shared" si="5"/>
        <v>3470</v>
      </c>
      <c r="U27" s="127"/>
      <c r="V27" s="127"/>
      <c r="W27" s="127"/>
      <c r="X27" s="127"/>
    </row>
    <row r="28" spans="1:24" x14ac:dyDescent="0.35">
      <c r="E28" s="124" t="s">
        <v>351</v>
      </c>
      <c r="F28" s="127" t="s">
        <v>374</v>
      </c>
      <c r="G28" s="127" t="s">
        <v>53</v>
      </c>
      <c r="H28" s="211" t="str">
        <f>'IES Participantes 2026'!N30</f>
        <v>Universidade de Aveiro</v>
      </c>
      <c r="I28" s="127">
        <f>'IES Participantes 2026'!R30</f>
        <v>3</v>
      </c>
      <c r="J28" s="134">
        <f t="shared" si="8"/>
        <v>1800</v>
      </c>
      <c r="K28" s="131">
        <v>8</v>
      </c>
      <c r="L28" s="134">
        <f t="shared" si="1"/>
        <v>0</v>
      </c>
      <c r="M28">
        <v>7</v>
      </c>
      <c r="N28" s="134">
        <f t="shared" si="2"/>
        <v>5250</v>
      </c>
      <c r="O28" t="s">
        <v>304</v>
      </c>
      <c r="P28" s="127" t="s">
        <v>352</v>
      </c>
      <c r="Q28" s="132">
        <v>8703.23</v>
      </c>
      <c r="R28" s="127" t="str">
        <f t="shared" si="3"/>
        <v>8000 - Max</v>
      </c>
      <c r="S28" s="20" t="str">
        <f t="shared" si="4"/>
        <v>1735</v>
      </c>
      <c r="T28" s="149">
        <f t="shared" si="5"/>
        <v>5205</v>
      </c>
      <c r="U28" s="127"/>
      <c r="V28" s="127"/>
      <c r="W28" s="127"/>
      <c r="X28" s="127"/>
    </row>
    <row r="29" spans="1:24" x14ac:dyDescent="0.35">
      <c r="E29" s="124" t="s">
        <v>351</v>
      </c>
      <c r="F29" s="127" t="s">
        <v>374</v>
      </c>
      <c r="G29" s="127" t="s">
        <v>53</v>
      </c>
      <c r="H29" s="211" t="str">
        <f>'IES Participantes 2026'!N31</f>
        <v>Universidade de Coimbra</v>
      </c>
      <c r="I29" s="127">
        <f>'IES Participantes 2026'!R31</f>
        <v>3</v>
      </c>
      <c r="J29" s="134">
        <f t="shared" si="8"/>
        <v>1800</v>
      </c>
      <c r="K29" s="131">
        <v>8</v>
      </c>
      <c r="L29" s="134">
        <f t="shared" si="1"/>
        <v>0</v>
      </c>
      <c r="M29">
        <v>7</v>
      </c>
      <c r="N29" s="134">
        <f t="shared" si="2"/>
        <v>5250</v>
      </c>
      <c r="O29" t="s">
        <v>256</v>
      </c>
      <c r="P29" s="127" t="s">
        <v>352</v>
      </c>
      <c r="Q29" s="132">
        <v>8433.23</v>
      </c>
      <c r="R29" s="127" t="str">
        <f t="shared" si="3"/>
        <v>8000 - Max</v>
      </c>
      <c r="S29" s="20" t="str">
        <f t="shared" si="4"/>
        <v>1735</v>
      </c>
      <c r="T29" s="149">
        <f t="shared" si="5"/>
        <v>5205</v>
      </c>
      <c r="U29" s="127"/>
      <c r="V29" s="127"/>
      <c r="W29" s="127"/>
      <c r="X29" s="127"/>
    </row>
    <row r="30" spans="1:24" x14ac:dyDescent="0.35">
      <c r="E30" s="124" t="s">
        <v>351</v>
      </c>
      <c r="F30" s="127" t="s">
        <v>374</v>
      </c>
      <c r="G30" s="127" t="s">
        <v>53</v>
      </c>
      <c r="H30" s="211" t="str">
        <f>'IES Participantes 2026'!N32</f>
        <v>Universidade de Évora</v>
      </c>
      <c r="I30" s="127">
        <f>'IES Participantes 2026'!R32</f>
        <v>2</v>
      </c>
      <c r="J30" s="134">
        <f t="shared" si="8"/>
        <v>1200</v>
      </c>
      <c r="K30" s="131">
        <v>8</v>
      </c>
      <c r="L30" s="134">
        <f t="shared" si="1"/>
        <v>0</v>
      </c>
      <c r="M30">
        <v>7</v>
      </c>
      <c r="N30" s="134">
        <f t="shared" si="2"/>
        <v>3500</v>
      </c>
      <c r="O30" t="s">
        <v>256</v>
      </c>
      <c r="P30" s="127" t="s">
        <v>352</v>
      </c>
      <c r="Q30" s="132">
        <v>8433.23</v>
      </c>
      <c r="R30" s="127" t="str">
        <f t="shared" si="3"/>
        <v>8000 - Max</v>
      </c>
      <c r="S30" s="20" t="str">
        <f t="shared" si="4"/>
        <v>1735</v>
      </c>
      <c r="T30" s="149">
        <f t="shared" si="5"/>
        <v>3470</v>
      </c>
      <c r="U30" s="127"/>
      <c r="V30" s="127"/>
      <c r="W30" s="127"/>
      <c r="X30" s="127"/>
    </row>
    <row r="31" spans="1:24" x14ac:dyDescent="0.35">
      <c r="E31" s="124" t="s">
        <v>351</v>
      </c>
      <c r="F31" s="127" t="s">
        <v>374</v>
      </c>
      <c r="G31" s="127" t="s">
        <v>53</v>
      </c>
      <c r="H31" s="211" t="str">
        <f>'IES Participantes 2026'!N33</f>
        <v>Universidade de Trás os Montes e Alto Douro</v>
      </c>
      <c r="I31" s="127">
        <f>'IES Participantes 2026'!R33</f>
        <v>2</v>
      </c>
      <c r="J31" s="134">
        <f t="shared" si="8"/>
        <v>1200</v>
      </c>
      <c r="K31" s="131">
        <v>8</v>
      </c>
      <c r="L31" s="134">
        <f t="shared" si="1"/>
        <v>0</v>
      </c>
      <c r="M31">
        <v>7</v>
      </c>
      <c r="N31" s="134">
        <f t="shared" si="2"/>
        <v>3500</v>
      </c>
      <c r="O31" t="s">
        <v>304</v>
      </c>
      <c r="P31" s="127" t="s">
        <v>352</v>
      </c>
      <c r="Q31" s="132">
        <v>8703.23</v>
      </c>
      <c r="R31" s="127" t="str">
        <f t="shared" si="3"/>
        <v>8000 - Max</v>
      </c>
      <c r="S31" s="20" t="str">
        <f t="shared" si="4"/>
        <v>1735</v>
      </c>
      <c r="T31" s="149">
        <f t="shared" si="5"/>
        <v>3470</v>
      </c>
      <c r="U31" s="127"/>
      <c r="V31" s="127"/>
      <c r="W31" s="127"/>
      <c r="X31" s="127"/>
    </row>
    <row r="32" spans="1:24" x14ac:dyDescent="0.35">
      <c r="E32" s="124" t="s">
        <v>351</v>
      </c>
      <c r="F32" s="127" t="s">
        <v>374</v>
      </c>
      <c r="G32" s="127" t="s">
        <v>53</v>
      </c>
      <c r="H32" s="211" t="str">
        <f>'IES Participantes 2026'!N34</f>
        <v>Universidade do Porto</v>
      </c>
      <c r="I32" s="127">
        <f>'IES Participantes 2026'!R34</f>
        <v>3</v>
      </c>
      <c r="J32" s="134">
        <f t="shared" si="8"/>
        <v>1800</v>
      </c>
      <c r="K32" s="131">
        <v>8</v>
      </c>
      <c r="L32" s="134">
        <f t="shared" si="1"/>
        <v>0</v>
      </c>
      <c r="M32">
        <v>7</v>
      </c>
      <c r="N32" s="134">
        <f t="shared" si="2"/>
        <v>5250</v>
      </c>
      <c r="O32" t="s">
        <v>304</v>
      </c>
      <c r="P32" s="127" t="s">
        <v>352</v>
      </c>
      <c r="Q32" s="132">
        <v>8703.23</v>
      </c>
      <c r="R32" s="127" t="str">
        <f t="shared" si="3"/>
        <v>8000 - Max</v>
      </c>
      <c r="S32" s="20" t="str">
        <f t="shared" si="4"/>
        <v>1735</v>
      </c>
      <c r="T32" s="149">
        <f t="shared" si="5"/>
        <v>5205</v>
      </c>
      <c r="U32" s="127"/>
      <c r="V32" s="127"/>
      <c r="W32" s="127"/>
      <c r="X32" s="127"/>
    </row>
    <row r="33" spans="5:24" x14ac:dyDescent="0.35">
      <c r="E33" s="125" t="s">
        <v>351</v>
      </c>
      <c r="F33" s="128" t="s">
        <v>374</v>
      </c>
      <c r="G33" s="128" t="s">
        <v>53</v>
      </c>
      <c r="H33" s="212" t="str">
        <f>'IES Participantes 2026'!N35</f>
        <v>Universidade Lusíada / Fundação Minerva</v>
      </c>
      <c r="I33" s="128">
        <f>'IES Participantes 2026'!R35</f>
        <v>2</v>
      </c>
      <c r="J33" s="135">
        <f t="shared" si="8"/>
        <v>1200</v>
      </c>
      <c r="K33" s="123">
        <v>8</v>
      </c>
      <c r="L33" s="135">
        <f t="shared" si="1"/>
        <v>0</v>
      </c>
      <c r="M33" s="27">
        <v>7</v>
      </c>
      <c r="N33" s="135">
        <f t="shared" si="2"/>
        <v>3500</v>
      </c>
      <c r="O33" s="27" t="s">
        <v>304</v>
      </c>
      <c r="P33" s="128" t="s">
        <v>352</v>
      </c>
      <c r="Q33" s="122">
        <v>8703.23</v>
      </c>
      <c r="R33" s="128" t="str">
        <f t="shared" si="3"/>
        <v>8000 - Max</v>
      </c>
      <c r="S33" s="120" t="str">
        <f t="shared" si="4"/>
        <v>1735</v>
      </c>
      <c r="T33" s="151">
        <f t="shared" si="5"/>
        <v>3470</v>
      </c>
      <c r="U33" s="128"/>
      <c r="V33" s="128"/>
      <c r="W33" s="128"/>
      <c r="X33" s="128"/>
    </row>
    <row r="34" spans="5:24" x14ac:dyDescent="0.35">
      <c r="E34" s="145" t="s">
        <v>3</v>
      </c>
      <c r="F34" s="144" t="s">
        <v>375</v>
      </c>
      <c r="G34" s="144" t="s">
        <v>54</v>
      </c>
      <c r="H34" s="210" t="str">
        <f>'IES Participantes 2026'!$T$12</f>
        <v>CESPU– Cooperativa de Ensino Superior Politécnico e Universitário, CRL</v>
      </c>
      <c r="I34" s="200">
        <f>'IES Participantes 2026'!X12</f>
        <v>2</v>
      </c>
      <c r="J34" s="154">
        <f>$B$9*I34</f>
        <v>1200</v>
      </c>
      <c r="K34" s="200">
        <v>7</v>
      </c>
      <c r="L34" s="154">
        <f t="shared" ref="L34:L51" si="9">$B$3*K34*I34</f>
        <v>0</v>
      </c>
      <c r="M34" s="181">
        <v>6</v>
      </c>
      <c r="N34" s="154">
        <f t="shared" ref="N34:N51" si="10">$B$4*M34*I34</f>
        <v>3000</v>
      </c>
      <c r="O34" s="181" t="s">
        <v>304</v>
      </c>
      <c r="P34" s="144" t="s">
        <v>353</v>
      </c>
      <c r="Q34" s="179">
        <v>6618.26</v>
      </c>
      <c r="R34" s="144" t="str">
        <f t="shared" si="3"/>
        <v>4000 - 7999</v>
      </c>
      <c r="S34" s="148" t="str">
        <f t="shared" si="4"/>
        <v>1188</v>
      </c>
      <c r="T34" s="146">
        <f t="shared" ref="T34:T51" si="11">S34*I34</f>
        <v>2376</v>
      </c>
      <c r="U34" s="154">
        <f>SUM(J34:J51)</f>
        <v>24000</v>
      </c>
      <c r="V34" s="154">
        <f>SUM(L34:L51)</f>
        <v>0</v>
      </c>
      <c r="W34" s="154">
        <f>SUM(N34:N51)</f>
        <v>60000</v>
      </c>
      <c r="X34" s="154">
        <f>SUM(T34:T51)</f>
        <v>47520</v>
      </c>
    </row>
    <row r="35" spans="5:24" x14ac:dyDescent="0.35">
      <c r="E35" s="124" t="s">
        <v>3</v>
      </c>
      <c r="F35" s="127" t="s">
        <v>375</v>
      </c>
      <c r="G35" s="127" t="s">
        <v>54</v>
      </c>
      <c r="H35" s="211" t="str">
        <f>'IES Participantes 2026'!$T$13</f>
        <v>Instituto Politécnico Cavado e Ave</v>
      </c>
      <c r="I35" s="131">
        <f>'IES Participantes 2026'!X13</f>
        <v>2</v>
      </c>
      <c r="J35" s="134">
        <f t="shared" ref="J35:J51" si="12">$B$9*I35</f>
        <v>1200</v>
      </c>
      <c r="K35" s="131">
        <v>7</v>
      </c>
      <c r="L35" s="134">
        <f t="shared" si="9"/>
        <v>0</v>
      </c>
      <c r="M35">
        <v>6</v>
      </c>
      <c r="N35" s="134">
        <f t="shared" si="10"/>
        <v>3000</v>
      </c>
      <c r="O35" t="s">
        <v>304</v>
      </c>
      <c r="P35" s="127" t="s">
        <v>353</v>
      </c>
      <c r="Q35" s="138">
        <v>6618.26</v>
      </c>
      <c r="R35" s="127" t="str">
        <f t="shared" si="3"/>
        <v>4000 - 7999</v>
      </c>
      <c r="S35" s="150" t="str">
        <f t="shared" si="4"/>
        <v>1188</v>
      </c>
      <c r="T35" s="149">
        <f t="shared" si="11"/>
        <v>2376</v>
      </c>
      <c r="U35" s="127"/>
      <c r="V35" s="127"/>
      <c r="W35" s="127"/>
      <c r="X35" s="127"/>
    </row>
    <row r="36" spans="5:24" x14ac:dyDescent="0.35">
      <c r="E36" s="124" t="s">
        <v>3</v>
      </c>
      <c r="F36" s="127" t="s">
        <v>375</v>
      </c>
      <c r="G36" s="127" t="s">
        <v>54</v>
      </c>
      <c r="H36" s="211" t="str">
        <f>'IES Participantes 2026'!$T$14</f>
        <v>Instituto Politécnico da Guarda</v>
      </c>
      <c r="I36" s="131">
        <f>'IES Participantes 2026'!X14</f>
        <v>2</v>
      </c>
      <c r="J36" s="134">
        <f t="shared" si="12"/>
        <v>1200</v>
      </c>
      <c r="K36" s="131">
        <v>7</v>
      </c>
      <c r="L36" s="134">
        <f t="shared" si="9"/>
        <v>0</v>
      </c>
      <c r="M36">
        <v>6</v>
      </c>
      <c r="N36" s="134">
        <f t="shared" si="10"/>
        <v>3000</v>
      </c>
      <c r="O36" t="s">
        <v>304</v>
      </c>
      <c r="P36" s="127" t="s">
        <v>353</v>
      </c>
      <c r="Q36" s="138">
        <v>6618.26</v>
      </c>
      <c r="R36" s="127" t="str">
        <f t="shared" si="3"/>
        <v>4000 - 7999</v>
      </c>
      <c r="S36" s="150" t="str">
        <f t="shared" si="4"/>
        <v>1188</v>
      </c>
      <c r="T36" s="149">
        <f t="shared" si="11"/>
        <v>2376</v>
      </c>
      <c r="U36" s="127"/>
      <c r="V36" s="127"/>
      <c r="W36" s="127"/>
      <c r="X36" s="127"/>
    </row>
    <row r="37" spans="5:24" x14ac:dyDescent="0.35">
      <c r="E37" s="124" t="s">
        <v>3</v>
      </c>
      <c r="F37" s="127" t="s">
        <v>375</v>
      </c>
      <c r="G37" s="127" t="s">
        <v>54</v>
      </c>
      <c r="H37" s="211" t="str">
        <f>'IES Participantes 2026'!$T$15</f>
        <v>Instituto Politécnico de Beja</v>
      </c>
      <c r="I37" s="131">
        <f>'IES Participantes 2026'!X15</f>
        <v>2</v>
      </c>
      <c r="J37" s="134">
        <f t="shared" si="12"/>
        <v>1200</v>
      </c>
      <c r="K37" s="131">
        <v>7</v>
      </c>
      <c r="L37" s="134">
        <f t="shared" si="9"/>
        <v>0</v>
      </c>
      <c r="M37">
        <v>6</v>
      </c>
      <c r="N37" s="134">
        <f t="shared" si="10"/>
        <v>3000</v>
      </c>
      <c r="O37" t="s">
        <v>256</v>
      </c>
      <c r="P37" s="127" t="s">
        <v>353</v>
      </c>
      <c r="Q37" s="138">
        <v>6613.67</v>
      </c>
      <c r="R37" s="127" t="str">
        <f t="shared" si="3"/>
        <v>4000 - 7999</v>
      </c>
      <c r="S37" s="150" t="str">
        <f t="shared" si="4"/>
        <v>1188</v>
      </c>
      <c r="T37" s="149">
        <f t="shared" si="11"/>
        <v>2376</v>
      </c>
      <c r="U37" s="127"/>
      <c r="V37" s="127"/>
      <c r="W37" s="127"/>
      <c r="X37" s="127"/>
    </row>
    <row r="38" spans="5:24" x14ac:dyDescent="0.35">
      <c r="E38" s="124" t="s">
        <v>3</v>
      </c>
      <c r="F38" s="127" t="s">
        <v>375</v>
      </c>
      <c r="G38" s="127" t="s">
        <v>54</v>
      </c>
      <c r="H38" s="211" t="str">
        <f>'IES Participantes 2026'!$T$16</f>
        <v>Instituto Politécnico de Coimbra</v>
      </c>
      <c r="I38" s="131">
        <f>'IES Participantes 2026'!X16</f>
        <v>2</v>
      </c>
      <c r="J38" s="134">
        <f t="shared" si="12"/>
        <v>1200</v>
      </c>
      <c r="K38" s="131">
        <v>7</v>
      </c>
      <c r="L38" s="134">
        <f t="shared" si="9"/>
        <v>0</v>
      </c>
      <c r="M38">
        <v>6</v>
      </c>
      <c r="N38" s="134">
        <f t="shared" si="10"/>
        <v>3000</v>
      </c>
      <c r="O38" t="s">
        <v>256</v>
      </c>
      <c r="P38" s="127" t="s">
        <v>353</v>
      </c>
      <c r="Q38" s="138">
        <v>6613.67</v>
      </c>
      <c r="R38" s="127" t="str">
        <f t="shared" si="3"/>
        <v>4000 - 7999</v>
      </c>
      <c r="S38" s="150" t="str">
        <f t="shared" si="4"/>
        <v>1188</v>
      </c>
      <c r="T38" s="149">
        <f t="shared" si="11"/>
        <v>2376</v>
      </c>
      <c r="U38" s="127"/>
      <c r="V38" s="127"/>
      <c r="W38" s="127"/>
      <c r="X38" s="127"/>
    </row>
    <row r="39" spans="5:24" x14ac:dyDescent="0.35">
      <c r="E39" s="124" t="s">
        <v>3</v>
      </c>
      <c r="F39" s="127" t="s">
        <v>375</v>
      </c>
      <c r="G39" s="127" t="s">
        <v>54</v>
      </c>
      <c r="H39" s="211" t="str">
        <f>'IES Participantes 2026'!$T$17</f>
        <v xml:space="preserve">Instituto Politécnico de Leiria </v>
      </c>
      <c r="I39" s="131">
        <f>'IES Participantes 2026'!X17</f>
        <v>2</v>
      </c>
      <c r="J39" s="134">
        <f t="shared" si="12"/>
        <v>1200</v>
      </c>
      <c r="K39" s="131">
        <v>7</v>
      </c>
      <c r="L39" s="134">
        <f t="shared" si="9"/>
        <v>0</v>
      </c>
      <c r="M39">
        <v>6</v>
      </c>
      <c r="N39" s="134">
        <f t="shared" si="10"/>
        <v>3000</v>
      </c>
      <c r="O39" t="s">
        <v>256</v>
      </c>
      <c r="P39" s="127" t="s">
        <v>353</v>
      </c>
      <c r="Q39" s="138">
        <v>6613.67</v>
      </c>
      <c r="R39" s="127" t="str">
        <f t="shared" si="3"/>
        <v>4000 - 7999</v>
      </c>
      <c r="S39" s="150" t="str">
        <f t="shared" si="4"/>
        <v>1188</v>
      </c>
      <c r="T39" s="149">
        <f t="shared" si="11"/>
        <v>2376</v>
      </c>
      <c r="U39" s="127"/>
      <c r="V39" s="127"/>
      <c r="W39" s="127"/>
      <c r="X39" s="127"/>
    </row>
    <row r="40" spans="5:24" x14ac:dyDescent="0.35">
      <c r="E40" s="124" t="s">
        <v>3</v>
      </c>
      <c r="F40" s="127" t="s">
        <v>375</v>
      </c>
      <c r="G40" s="127" t="s">
        <v>54</v>
      </c>
      <c r="H40" s="211" t="str">
        <f>'IES Participantes 2026'!$T$18</f>
        <v>Instituto Politécnico de Portalegre</v>
      </c>
      <c r="I40" s="131">
        <f>'IES Participantes 2026'!X18</f>
        <v>2</v>
      </c>
      <c r="J40" s="134">
        <f t="shared" si="12"/>
        <v>1200</v>
      </c>
      <c r="K40" s="131">
        <v>7</v>
      </c>
      <c r="L40" s="134">
        <f t="shared" si="9"/>
        <v>0</v>
      </c>
      <c r="M40">
        <v>6</v>
      </c>
      <c r="N40" s="134">
        <f t="shared" si="10"/>
        <v>3000</v>
      </c>
      <c r="O40" t="s">
        <v>256</v>
      </c>
      <c r="P40" s="127" t="s">
        <v>353</v>
      </c>
      <c r="Q40" s="138">
        <v>6613.67</v>
      </c>
      <c r="R40" s="127" t="str">
        <f t="shared" si="3"/>
        <v>4000 - 7999</v>
      </c>
      <c r="S40" s="150" t="str">
        <f t="shared" si="4"/>
        <v>1188</v>
      </c>
      <c r="T40" s="149">
        <f t="shared" si="11"/>
        <v>2376</v>
      </c>
      <c r="U40" s="127"/>
      <c r="V40" s="127"/>
      <c r="W40" s="127"/>
      <c r="X40" s="127"/>
    </row>
    <row r="41" spans="5:24" x14ac:dyDescent="0.35">
      <c r="E41" s="124" t="s">
        <v>3</v>
      </c>
      <c r="F41" s="127" t="s">
        <v>375</v>
      </c>
      <c r="G41" s="127" t="s">
        <v>54</v>
      </c>
      <c r="H41" s="211" t="str">
        <f>'IES Participantes 2026'!$T$19</f>
        <v>Instituto Politécnico de Viseu</v>
      </c>
      <c r="I41" s="131">
        <f>'IES Participantes 2026'!X19</f>
        <v>2</v>
      </c>
      <c r="J41" s="134">
        <f t="shared" si="12"/>
        <v>1200</v>
      </c>
      <c r="K41" s="131">
        <v>7</v>
      </c>
      <c r="L41" s="134">
        <f t="shared" si="9"/>
        <v>0</v>
      </c>
      <c r="M41">
        <v>6</v>
      </c>
      <c r="N41" s="134">
        <f t="shared" si="10"/>
        <v>3000</v>
      </c>
      <c r="O41" t="s">
        <v>304</v>
      </c>
      <c r="P41" s="127" t="s">
        <v>353</v>
      </c>
      <c r="Q41" s="138">
        <v>6618.26</v>
      </c>
      <c r="R41" s="127" t="str">
        <f t="shared" si="3"/>
        <v>4000 - 7999</v>
      </c>
      <c r="S41" s="150" t="str">
        <f t="shared" si="4"/>
        <v>1188</v>
      </c>
      <c r="T41" s="149">
        <f t="shared" si="11"/>
        <v>2376</v>
      </c>
      <c r="U41" s="127"/>
      <c r="V41" s="127"/>
      <c r="W41" s="127"/>
      <c r="X41" s="127"/>
    </row>
    <row r="42" spans="5:24" x14ac:dyDescent="0.35">
      <c r="E42" s="124" t="s">
        <v>3</v>
      </c>
      <c r="F42" s="127" t="s">
        <v>375</v>
      </c>
      <c r="G42" s="127" t="s">
        <v>54</v>
      </c>
      <c r="H42" s="270" t="str">
        <f>'IES Participantes 2026'!$T$20</f>
        <v>Instituto Politécnico do Porto</v>
      </c>
      <c r="I42" s="131">
        <v>3</v>
      </c>
      <c r="J42" s="134">
        <f t="shared" si="12"/>
        <v>1800</v>
      </c>
      <c r="K42" s="131">
        <v>7</v>
      </c>
      <c r="L42" s="134">
        <f t="shared" si="9"/>
        <v>0</v>
      </c>
      <c r="M42">
        <v>6</v>
      </c>
      <c r="N42" s="134">
        <f t="shared" si="10"/>
        <v>4500</v>
      </c>
      <c r="O42" t="s">
        <v>304</v>
      </c>
      <c r="P42" s="127" t="s">
        <v>353</v>
      </c>
      <c r="Q42" s="138">
        <v>6618.26</v>
      </c>
      <c r="R42" s="127" t="str">
        <f t="shared" si="3"/>
        <v>4000 - 7999</v>
      </c>
      <c r="S42" s="150" t="str">
        <f t="shared" si="4"/>
        <v>1188</v>
      </c>
      <c r="T42" s="149">
        <f t="shared" si="11"/>
        <v>3564</v>
      </c>
      <c r="U42" s="127"/>
      <c r="V42" s="127"/>
      <c r="W42" s="127"/>
      <c r="X42" s="127"/>
    </row>
    <row r="43" spans="5:24" x14ac:dyDescent="0.35">
      <c r="E43" s="124" t="s">
        <v>3</v>
      </c>
      <c r="F43" s="127" t="s">
        <v>375</v>
      </c>
      <c r="G43" s="127" t="s">
        <v>54</v>
      </c>
      <c r="H43" s="211" t="str">
        <f>'IES Participantes 2026'!$T$21</f>
        <v>ISPGAYA - Instituto Superior Politécnico Gaya</v>
      </c>
      <c r="I43" s="131">
        <f>'IES Participantes 2026'!X21</f>
        <v>1</v>
      </c>
      <c r="J43" s="134">
        <f t="shared" si="12"/>
        <v>600</v>
      </c>
      <c r="K43" s="131">
        <v>7</v>
      </c>
      <c r="L43" s="134">
        <f t="shared" si="9"/>
        <v>0</v>
      </c>
      <c r="M43">
        <v>6</v>
      </c>
      <c r="N43" s="134">
        <f t="shared" si="10"/>
        <v>1500</v>
      </c>
      <c r="O43" t="s">
        <v>304</v>
      </c>
      <c r="P43" s="127" t="s">
        <v>353</v>
      </c>
      <c r="Q43" s="138">
        <v>6618.26</v>
      </c>
      <c r="R43" s="127" t="str">
        <f t="shared" si="3"/>
        <v>4000 - 7999</v>
      </c>
      <c r="S43" s="150" t="str">
        <f t="shared" si="4"/>
        <v>1188</v>
      </c>
      <c r="T43" s="149">
        <f t="shared" si="11"/>
        <v>1188</v>
      </c>
      <c r="U43" s="127"/>
      <c r="V43" s="127"/>
      <c r="W43" s="127"/>
      <c r="X43" s="127"/>
    </row>
    <row r="44" spans="5:24" x14ac:dyDescent="0.35">
      <c r="E44" s="124" t="s">
        <v>3</v>
      </c>
      <c r="F44" s="127" t="s">
        <v>375</v>
      </c>
      <c r="G44" s="127" t="s">
        <v>54</v>
      </c>
      <c r="H44" s="211" t="str">
        <f>'IES Participantes 2026'!$T$22</f>
        <v>Universidade Católica Portuguesa - Porto</v>
      </c>
      <c r="I44" s="131">
        <f>'IES Participantes 2026'!X22</f>
        <v>2</v>
      </c>
      <c r="J44" s="134">
        <f t="shared" si="12"/>
        <v>1200</v>
      </c>
      <c r="K44" s="131">
        <v>7</v>
      </c>
      <c r="L44" s="134">
        <f t="shared" si="9"/>
        <v>0</v>
      </c>
      <c r="M44">
        <v>6</v>
      </c>
      <c r="N44" s="134">
        <f t="shared" si="10"/>
        <v>3000</v>
      </c>
      <c r="O44" t="s">
        <v>304</v>
      </c>
      <c r="P44" s="127" t="s">
        <v>353</v>
      </c>
      <c r="Q44" s="138">
        <v>6618.26</v>
      </c>
      <c r="R44" s="127" t="str">
        <f t="shared" si="3"/>
        <v>4000 - 7999</v>
      </c>
      <c r="S44" s="150" t="str">
        <f t="shared" si="4"/>
        <v>1188</v>
      </c>
      <c r="T44" s="149">
        <f t="shared" si="11"/>
        <v>2376</v>
      </c>
      <c r="U44" s="127"/>
      <c r="V44" s="127"/>
      <c r="W44" s="127"/>
      <c r="X44" s="127"/>
    </row>
    <row r="45" spans="5:24" x14ac:dyDescent="0.35">
      <c r="E45" s="124" t="s">
        <v>3</v>
      </c>
      <c r="F45" s="127" t="s">
        <v>375</v>
      </c>
      <c r="G45" s="127" t="s">
        <v>54</v>
      </c>
      <c r="H45" s="211" t="str">
        <f>'IES Participantes 2026'!$T$23</f>
        <v>Universidade da Beira Interior</v>
      </c>
      <c r="I45" s="131">
        <f>'IES Participantes 2026'!X23</f>
        <v>2</v>
      </c>
      <c r="J45" s="134">
        <f t="shared" si="12"/>
        <v>1200</v>
      </c>
      <c r="K45" s="131">
        <v>7</v>
      </c>
      <c r="L45" s="134">
        <f t="shared" si="9"/>
        <v>0</v>
      </c>
      <c r="M45">
        <v>6</v>
      </c>
      <c r="N45" s="134">
        <f t="shared" si="10"/>
        <v>3000</v>
      </c>
      <c r="O45" t="s">
        <v>304</v>
      </c>
      <c r="P45" s="127" t="s">
        <v>353</v>
      </c>
      <c r="Q45" s="138">
        <v>6618.26</v>
      </c>
      <c r="R45" s="127" t="str">
        <f t="shared" si="3"/>
        <v>4000 - 7999</v>
      </c>
      <c r="S45" s="150" t="str">
        <f t="shared" si="4"/>
        <v>1188</v>
      </c>
      <c r="T45" s="149">
        <f t="shared" si="11"/>
        <v>2376</v>
      </c>
      <c r="U45" s="127"/>
      <c r="V45" s="127"/>
      <c r="W45" s="127"/>
      <c r="X45" s="127"/>
    </row>
    <row r="46" spans="5:24" x14ac:dyDescent="0.35">
      <c r="E46" s="124" t="s">
        <v>3</v>
      </c>
      <c r="F46" s="127" t="s">
        <v>375</v>
      </c>
      <c r="G46" s="127" t="s">
        <v>54</v>
      </c>
      <c r="H46" s="211" t="str">
        <f>'IES Participantes 2026'!$T$24</f>
        <v>Universidade de Aveiro</v>
      </c>
      <c r="I46" s="131">
        <f>'IES Participantes 2026'!X24</f>
        <v>3</v>
      </c>
      <c r="J46" s="134">
        <f t="shared" si="12"/>
        <v>1800</v>
      </c>
      <c r="K46" s="131">
        <v>7</v>
      </c>
      <c r="L46" s="134">
        <f t="shared" si="9"/>
        <v>0</v>
      </c>
      <c r="M46">
        <v>6</v>
      </c>
      <c r="N46" s="134">
        <f t="shared" si="10"/>
        <v>4500</v>
      </c>
      <c r="O46" t="s">
        <v>304</v>
      </c>
      <c r="P46" s="127" t="s">
        <v>353</v>
      </c>
      <c r="Q46" s="138">
        <v>6618.26</v>
      </c>
      <c r="R46" s="127" t="str">
        <f t="shared" si="3"/>
        <v>4000 - 7999</v>
      </c>
      <c r="S46" s="150" t="str">
        <f t="shared" si="4"/>
        <v>1188</v>
      </c>
      <c r="T46" s="149">
        <f t="shared" si="11"/>
        <v>3564</v>
      </c>
      <c r="U46" s="127"/>
      <c r="V46" s="127"/>
      <c r="W46" s="127"/>
      <c r="X46" s="127"/>
    </row>
    <row r="47" spans="5:24" x14ac:dyDescent="0.35">
      <c r="E47" s="124" t="s">
        <v>3</v>
      </c>
      <c r="F47" s="127" t="s">
        <v>375</v>
      </c>
      <c r="G47" s="127" t="s">
        <v>54</v>
      </c>
      <c r="H47" s="211" t="str">
        <f>'IES Participantes 2026'!$T$25</f>
        <v>Universidade de Coimbra</v>
      </c>
      <c r="I47" s="131">
        <f>'IES Participantes 2026'!X25</f>
        <v>3</v>
      </c>
      <c r="J47" s="134">
        <f t="shared" si="12"/>
        <v>1800</v>
      </c>
      <c r="K47" s="131">
        <v>7</v>
      </c>
      <c r="L47" s="134">
        <f t="shared" si="9"/>
        <v>0</v>
      </c>
      <c r="M47">
        <v>6</v>
      </c>
      <c r="N47" s="134">
        <f t="shared" si="10"/>
        <v>4500</v>
      </c>
      <c r="O47" t="s">
        <v>256</v>
      </c>
      <c r="P47" s="127" t="s">
        <v>353</v>
      </c>
      <c r="Q47" s="138">
        <v>6613.67</v>
      </c>
      <c r="R47" s="127" t="str">
        <f t="shared" si="3"/>
        <v>4000 - 7999</v>
      </c>
      <c r="S47" s="150" t="str">
        <f t="shared" si="4"/>
        <v>1188</v>
      </c>
      <c r="T47" s="149">
        <f t="shared" si="11"/>
        <v>3564</v>
      </c>
      <c r="U47" s="127"/>
      <c r="V47" s="127"/>
      <c r="W47" s="127"/>
      <c r="X47" s="127"/>
    </row>
    <row r="48" spans="5:24" x14ac:dyDescent="0.35">
      <c r="E48" s="124" t="s">
        <v>3</v>
      </c>
      <c r="F48" s="127" t="s">
        <v>375</v>
      </c>
      <c r="G48" s="127" t="s">
        <v>54</v>
      </c>
      <c r="H48" s="211" t="str">
        <f>'IES Participantes 2026'!$T$26</f>
        <v>Universidade do Minho</v>
      </c>
      <c r="I48" s="131">
        <f>'IES Participantes 2026'!X26</f>
        <v>3</v>
      </c>
      <c r="J48" s="134">
        <f t="shared" si="12"/>
        <v>1800</v>
      </c>
      <c r="K48" s="131">
        <v>7</v>
      </c>
      <c r="L48" s="134">
        <f t="shared" si="9"/>
        <v>0</v>
      </c>
      <c r="M48">
        <v>6</v>
      </c>
      <c r="N48" s="134">
        <f t="shared" si="10"/>
        <v>4500</v>
      </c>
      <c r="O48" t="s">
        <v>304</v>
      </c>
      <c r="P48" s="127" t="s">
        <v>353</v>
      </c>
      <c r="Q48" s="138">
        <v>6618.26</v>
      </c>
      <c r="R48" s="127" t="str">
        <f t="shared" si="3"/>
        <v>4000 - 7999</v>
      </c>
      <c r="S48" s="150" t="str">
        <f t="shared" si="4"/>
        <v>1188</v>
      </c>
      <c r="T48" s="149">
        <f t="shared" si="11"/>
        <v>3564</v>
      </c>
      <c r="U48" s="127"/>
      <c r="V48" s="127"/>
      <c r="W48" s="127"/>
      <c r="X48" s="127"/>
    </row>
    <row r="49" spans="5:24" x14ac:dyDescent="0.35">
      <c r="E49" s="124" t="s">
        <v>3</v>
      </c>
      <c r="F49" s="127" t="s">
        <v>375</v>
      </c>
      <c r="G49" s="127" t="s">
        <v>54</v>
      </c>
      <c r="H49" s="211" t="str">
        <f>'IES Participantes 2026'!$T$27</f>
        <v>Universidade do Porto</v>
      </c>
      <c r="I49" s="131">
        <f>'IES Participantes 2026'!X27</f>
        <v>3</v>
      </c>
      <c r="J49" s="134">
        <f t="shared" si="12"/>
        <v>1800</v>
      </c>
      <c r="K49" s="131">
        <v>7</v>
      </c>
      <c r="L49" s="134">
        <f t="shared" si="9"/>
        <v>0</v>
      </c>
      <c r="M49">
        <v>6</v>
      </c>
      <c r="N49" s="134">
        <f t="shared" si="10"/>
        <v>4500</v>
      </c>
      <c r="O49" t="s">
        <v>304</v>
      </c>
      <c r="P49" s="127" t="s">
        <v>353</v>
      </c>
      <c r="Q49" s="138">
        <v>6618.26</v>
      </c>
      <c r="R49" s="127" t="str">
        <f t="shared" si="3"/>
        <v>4000 - 7999</v>
      </c>
      <c r="S49" s="150" t="str">
        <f t="shared" si="4"/>
        <v>1188</v>
      </c>
      <c r="T49" s="149">
        <f t="shared" si="11"/>
        <v>3564</v>
      </c>
      <c r="U49" s="127"/>
      <c r="V49" s="127"/>
      <c r="W49" s="127"/>
      <c r="X49" s="127"/>
    </row>
    <row r="50" spans="5:24" x14ac:dyDescent="0.35">
      <c r="E50" s="124" t="s">
        <v>3</v>
      </c>
      <c r="F50" s="127" t="s">
        <v>375</v>
      </c>
      <c r="G50" s="127" t="s">
        <v>54</v>
      </c>
      <c r="H50" s="211" t="str">
        <f>'IES Participantes 2026'!$T$28</f>
        <v>Universidade Lusíada / Fundação Minerva</v>
      </c>
      <c r="I50" s="131">
        <f>'IES Participantes 2026'!X28</f>
        <v>2</v>
      </c>
      <c r="J50" s="134">
        <f t="shared" si="12"/>
        <v>1200</v>
      </c>
      <c r="K50" s="131">
        <v>7</v>
      </c>
      <c r="L50" s="134">
        <f t="shared" si="9"/>
        <v>0</v>
      </c>
      <c r="M50">
        <v>6</v>
      </c>
      <c r="N50" s="134">
        <f t="shared" si="10"/>
        <v>3000</v>
      </c>
      <c r="O50" t="s">
        <v>304</v>
      </c>
      <c r="P50" s="127" t="s">
        <v>353</v>
      </c>
      <c r="Q50" s="138">
        <v>6618.26</v>
      </c>
      <c r="R50" s="127" t="str">
        <f t="shared" si="3"/>
        <v>4000 - 7999</v>
      </c>
      <c r="S50" s="150" t="str">
        <f t="shared" si="4"/>
        <v>1188</v>
      </c>
      <c r="T50" s="149">
        <f t="shared" si="11"/>
        <v>2376</v>
      </c>
      <c r="U50" s="127"/>
      <c r="V50" s="127"/>
      <c r="W50" s="127"/>
      <c r="X50" s="127"/>
    </row>
    <row r="51" spans="5:24" x14ac:dyDescent="0.35">
      <c r="E51" s="125" t="s">
        <v>3</v>
      </c>
      <c r="F51" s="128" t="s">
        <v>375</v>
      </c>
      <c r="G51" s="128" t="s">
        <v>54</v>
      </c>
      <c r="H51" s="212" t="str">
        <f>'IES Participantes 2026'!$T$29</f>
        <v>Universidade de Évora</v>
      </c>
      <c r="I51" s="123">
        <f>'IES Participantes 2026'!X29</f>
        <v>2</v>
      </c>
      <c r="J51" s="135">
        <f t="shared" si="12"/>
        <v>1200</v>
      </c>
      <c r="K51" s="123">
        <v>7</v>
      </c>
      <c r="L51" s="135">
        <f t="shared" si="9"/>
        <v>0</v>
      </c>
      <c r="M51" s="27">
        <v>6</v>
      </c>
      <c r="N51" s="135">
        <f t="shared" si="10"/>
        <v>3000</v>
      </c>
      <c r="O51" s="27" t="s">
        <v>256</v>
      </c>
      <c r="P51" s="128" t="s">
        <v>353</v>
      </c>
      <c r="Q51" s="139">
        <v>6613.67</v>
      </c>
      <c r="R51" s="128" t="str">
        <f t="shared" si="3"/>
        <v>4000 - 7999</v>
      </c>
      <c r="S51" s="152" t="str">
        <f t="shared" si="4"/>
        <v>1188</v>
      </c>
      <c r="T51" s="151">
        <f t="shared" si="11"/>
        <v>2376</v>
      </c>
      <c r="U51" s="128"/>
      <c r="V51" s="128"/>
      <c r="W51" s="128"/>
      <c r="X51" s="128"/>
    </row>
    <row r="52" spans="5:24" x14ac:dyDescent="0.35">
      <c r="E52" s="124" t="s">
        <v>56</v>
      </c>
      <c r="F52" s="127" t="s">
        <v>393</v>
      </c>
      <c r="G52" s="127" t="s">
        <v>387</v>
      </c>
      <c r="H52" s="211" t="str">
        <f>'IES Participantes 2026'!Z11</f>
        <v>EUVG- Escola Universitária Vasco da Gama</v>
      </c>
      <c r="I52" s="131">
        <f>'IES Participantes 2026'!$AD$11</f>
        <v>1</v>
      </c>
      <c r="J52" s="134">
        <f>$B$12*I52</f>
        <v>3997.5</v>
      </c>
      <c r="K52" s="131"/>
      <c r="L52" s="134"/>
      <c r="M52">
        <v>3</v>
      </c>
      <c r="N52" s="134">
        <f>$B$5*M52*I52</f>
        <v>390</v>
      </c>
      <c r="P52" s="127"/>
      <c r="Q52" s="138"/>
      <c r="R52" s="127"/>
      <c r="S52" s="150"/>
      <c r="T52" s="149"/>
      <c r="U52" s="134">
        <f>SUM(J52:J67)</f>
        <v>127920</v>
      </c>
      <c r="V52" s="127"/>
      <c r="W52" s="134">
        <f>SUM(N52:N67)</f>
        <v>12480</v>
      </c>
      <c r="X52" s="127"/>
    </row>
    <row r="53" spans="5:24" x14ac:dyDescent="0.35">
      <c r="E53" s="124" t="s">
        <v>56</v>
      </c>
      <c r="F53" s="127" t="s">
        <v>393</v>
      </c>
      <c r="G53" s="127" t="s">
        <v>387</v>
      </c>
      <c r="H53" s="211" t="str">
        <f>'IES Participantes 2026'!Z12</f>
        <v>Instituto Politécnico da Guarda</v>
      </c>
      <c r="I53" s="131">
        <f>'IES Participantes 2026'!$AD$12</f>
        <v>2</v>
      </c>
      <c r="J53" s="134">
        <f t="shared" ref="J53:J67" si="13">$B$12*I53</f>
        <v>7995</v>
      </c>
      <c r="L53" s="134"/>
      <c r="M53">
        <v>3</v>
      </c>
      <c r="N53" s="134">
        <f t="shared" ref="N53:N67" si="14">$B$5*M53*I53</f>
        <v>780</v>
      </c>
      <c r="P53" s="127"/>
      <c r="Q53" s="138"/>
      <c r="R53" s="127"/>
      <c r="S53" s="150"/>
      <c r="T53" s="149"/>
      <c r="U53" s="127"/>
      <c r="V53" s="127"/>
      <c r="W53" s="127"/>
      <c r="X53" s="127"/>
    </row>
    <row r="54" spans="5:24" x14ac:dyDescent="0.35">
      <c r="E54" s="124" t="s">
        <v>56</v>
      </c>
      <c r="F54" s="127" t="s">
        <v>393</v>
      </c>
      <c r="G54" s="127" t="s">
        <v>387</v>
      </c>
      <c r="H54" s="211" t="str">
        <f>'IES Participantes 2026'!Z13</f>
        <v xml:space="preserve">Instituto Politécnico de Leiria </v>
      </c>
      <c r="I54" s="131">
        <f>'IES Participantes 2026'!$AD$13</f>
        <v>2</v>
      </c>
      <c r="J54" s="134">
        <f t="shared" si="13"/>
        <v>7995</v>
      </c>
      <c r="K54" s="131"/>
      <c r="L54" s="134"/>
      <c r="M54">
        <v>3</v>
      </c>
      <c r="N54" s="134">
        <f t="shared" si="14"/>
        <v>780</v>
      </c>
      <c r="P54" s="127"/>
      <c r="Q54" s="138"/>
      <c r="R54" s="127"/>
      <c r="S54" s="150"/>
      <c r="T54" s="149"/>
      <c r="U54" s="127"/>
      <c r="V54" s="127"/>
      <c r="W54" s="127"/>
      <c r="X54" s="127"/>
    </row>
    <row r="55" spans="5:24" x14ac:dyDescent="0.35">
      <c r="E55" s="124" t="s">
        <v>56</v>
      </c>
      <c r="F55" s="127" t="s">
        <v>393</v>
      </c>
      <c r="G55" s="127" t="s">
        <v>387</v>
      </c>
      <c r="H55" s="211" t="str">
        <f>'IES Participantes 2026'!Z14</f>
        <v>Instituto Politécnico de Santarém</v>
      </c>
      <c r="I55" s="131">
        <f>'IES Participantes 2026'!$AD$14</f>
        <v>2</v>
      </c>
      <c r="J55" s="134">
        <f t="shared" si="13"/>
        <v>7995</v>
      </c>
      <c r="K55" s="131"/>
      <c r="L55" s="134"/>
      <c r="M55">
        <v>3</v>
      </c>
      <c r="N55" s="134">
        <f t="shared" si="14"/>
        <v>780</v>
      </c>
      <c r="P55" s="127"/>
      <c r="Q55" s="138"/>
      <c r="R55" s="127"/>
      <c r="S55" s="150"/>
      <c r="T55" s="149"/>
      <c r="U55" s="127"/>
      <c r="V55" s="127"/>
      <c r="W55" s="127"/>
      <c r="X55" s="127"/>
    </row>
    <row r="56" spans="5:24" x14ac:dyDescent="0.35">
      <c r="E56" s="124" t="s">
        <v>56</v>
      </c>
      <c r="F56" s="127" t="s">
        <v>393</v>
      </c>
      <c r="G56" s="127" t="s">
        <v>387</v>
      </c>
      <c r="H56" s="211" t="str">
        <f>'IES Participantes 2026'!Z15</f>
        <v>Instituto Politécnico de Tomar</v>
      </c>
      <c r="I56" s="131">
        <f>'IES Participantes 2026'!$AD$15</f>
        <v>2</v>
      </c>
      <c r="J56" s="134">
        <f t="shared" si="13"/>
        <v>7995</v>
      </c>
      <c r="K56" s="131"/>
      <c r="L56" s="134"/>
      <c r="M56">
        <v>3</v>
      </c>
      <c r="N56" s="134">
        <f t="shared" si="14"/>
        <v>780</v>
      </c>
      <c r="P56" s="127"/>
      <c r="Q56" s="138"/>
      <c r="R56" s="127"/>
      <c r="S56" s="150"/>
      <c r="T56" s="149"/>
      <c r="U56" s="127"/>
      <c r="V56" s="127"/>
      <c r="W56" s="127"/>
      <c r="X56" s="127"/>
    </row>
    <row r="57" spans="5:24" x14ac:dyDescent="0.35">
      <c r="E57" s="124" t="s">
        <v>56</v>
      </c>
      <c r="F57" s="127" t="s">
        <v>393</v>
      </c>
      <c r="G57" s="127" t="s">
        <v>387</v>
      </c>
      <c r="H57" s="211" t="str">
        <f>'IES Participantes 2026'!Z16</f>
        <v>Instituto Politécnico de Viseu</v>
      </c>
      <c r="I57" s="131">
        <f>'IES Participantes 2026'!$AD$16</f>
        <v>2</v>
      </c>
      <c r="J57" s="134">
        <f t="shared" si="13"/>
        <v>7995</v>
      </c>
      <c r="K57" s="131"/>
      <c r="L57" s="134"/>
      <c r="M57">
        <v>3</v>
      </c>
      <c r="N57" s="134">
        <f t="shared" si="14"/>
        <v>780</v>
      </c>
      <c r="P57" s="127"/>
      <c r="Q57" s="138"/>
      <c r="R57" s="127"/>
      <c r="S57" s="150"/>
      <c r="T57" s="149"/>
      <c r="U57" s="127"/>
      <c r="V57" s="127"/>
      <c r="W57" s="127"/>
      <c r="X57" s="127"/>
    </row>
    <row r="58" spans="5:24" x14ac:dyDescent="0.35">
      <c r="E58" s="124" t="s">
        <v>56</v>
      </c>
      <c r="F58" s="127" t="s">
        <v>393</v>
      </c>
      <c r="G58" s="127" t="s">
        <v>387</v>
      </c>
      <c r="H58" s="270" t="str">
        <f>'IES Participantes 2026'!Z17</f>
        <v>Instituto Politécnico do Porto</v>
      </c>
      <c r="I58" s="131">
        <v>3</v>
      </c>
      <c r="J58" s="134">
        <f t="shared" si="13"/>
        <v>11992.5</v>
      </c>
      <c r="K58" s="131"/>
      <c r="L58" s="134"/>
      <c r="M58">
        <v>3</v>
      </c>
      <c r="N58" s="134">
        <f t="shared" si="14"/>
        <v>1170</v>
      </c>
      <c r="P58" s="127"/>
      <c r="Q58" s="138"/>
      <c r="R58" s="127"/>
      <c r="S58" s="150"/>
      <c r="T58" s="149"/>
      <c r="U58" s="127"/>
      <c r="V58" s="127"/>
      <c r="W58" s="127"/>
      <c r="X58" s="127"/>
    </row>
    <row r="59" spans="5:24" x14ac:dyDescent="0.35">
      <c r="E59" s="124" t="s">
        <v>56</v>
      </c>
      <c r="F59" s="127" t="s">
        <v>393</v>
      </c>
      <c r="G59" s="127" t="s">
        <v>387</v>
      </c>
      <c r="H59" s="211" t="str">
        <f>'IES Participantes 2026'!Z18</f>
        <v>Instituto Superior Miguel Torga</v>
      </c>
      <c r="I59" s="131">
        <f>'IES Participantes 2026'!$AD$18</f>
        <v>1</v>
      </c>
      <c r="J59" s="134">
        <f t="shared" si="13"/>
        <v>3997.5</v>
      </c>
      <c r="K59" s="131"/>
      <c r="L59" s="134"/>
      <c r="M59">
        <v>3</v>
      </c>
      <c r="N59" s="134">
        <f t="shared" si="14"/>
        <v>390</v>
      </c>
      <c r="P59" s="127"/>
      <c r="Q59" s="138"/>
      <c r="R59" s="127"/>
      <c r="S59" s="150"/>
      <c r="T59" s="149"/>
      <c r="U59" s="127"/>
      <c r="V59" s="127"/>
      <c r="W59" s="127"/>
      <c r="X59" s="127"/>
    </row>
    <row r="60" spans="5:24" x14ac:dyDescent="0.35">
      <c r="E60" s="124" t="s">
        <v>56</v>
      </c>
      <c r="F60" s="127" t="s">
        <v>393</v>
      </c>
      <c r="G60" s="127" t="s">
        <v>387</v>
      </c>
      <c r="H60" s="211" t="str">
        <f>'IES Participantes 2026'!Z19</f>
        <v>Santa Maria Health School</v>
      </c>
      <c r="I60" s="131">
        <f>'IES Participantes 2026'!$AD$19</f>
        <v>1</v>
      </c>
      <c r="J60" s="134">
        <f t="shared" si="13"/>
        <v>3997.5</v>
      </c>
      <c r="K60" s="131"/>
      <c r="L60" s="134"/>
      <c r="M60">
        <v>3</v>
      </c>
      <c r="N60" s="134">
        <f t="shared" si="14"/>
        <v>390</v>
      </c>
      <c r="P60" s="127"/>
      <c r="Q60" s="138"/>
      <c r="R60" s="127"/>
      <c r="S60" s="150"/>
      <c r="T60" s="149"/>
      <c r="U60" s="127"/>
      <c r="V60" s="127"/>
      <c r="W60" s="127"/>
      <c r="X60" s="127"/>
    </row>
    <row r="61" spans="5:24" x14ac:dyDescent="0.35">
      <c r="E61" s="124" t="s">
        <v>56</v>
      </c>
      <c r="F61" s="127" t="s">
        <v>393</v>
      </c>
      <c r="G61" s="127" t="s">
        <v>387</v>
      </c>
      <c r="H61" s="211" t="str">
        <f>'IES Participantes 2026'!Z20</f>
        <v>Universidade Católica Portuguesa - Porto</v>
      </c>
      <c r="I61" s="131">
        <f>'IES Participantes 2026'!$AD$20</f>
        <v>2</v>
      </c>
      <c r="J61" s="134">
        <f t="shared" si="13"/>
        <v>7995</v>
      </c>
      <c r="K61" s="131"/>
      <c r="L61" s="134"/>
      <c r="M61">
        <v>3</v>
      </c>
      <c r="N61" s="134">
        <f t="shared" si="14"/>
        <v>780</v>
      </c>
      <c r="P61" s="127"/>
      <c r="Q61" s="138"/>
      <c r="R61" s="127"/>
      <c r="S61" s="150"/>
      <c r="T61" s="149"/>
      <c r="U61" s="127"/>
      <c r="V61" s="127"/>
      <c r="W61" s="127"/>
      <c r="X61" s="127"/>
    </row>
    <row r="62" spans="5:24" x14ac:dyDescent="0.35">
      <c r="E62" s="124" t="s">
        <v>56</v>
      </c>
      <c r="F62" s="127" t="s">
        <v>393</v>
      </c>
      <c r="G62" s="127" t="s">
        <v>387</v>
      </c>
      <c r="H62" s="211" t="str">
        <f>'IES Participantes 2026'!Z21</f>
        <v>Universidade da Beira Interior</v>
      </c>
      <c r="I62" s="131">
        <f>'IES Participantes 2026'!$AD$21</f>
        <v>2</v>
      </c>
      <c r="J62" s="134">
        <f t="shared" si="13"/>
        <v>7995</v>
      </c>
      <c r="K62" s="131"/>
      <c r="L62" s="134"/>
      <c r="M62">
        <v>3</v>
      </c>
      <c r="N62" s="134">
        <f t="shared" si="14"/>
        <v>780</v>
      </c>
      <c r="P62" s="127"/>
      <c r="Q62" s="138"/>
      <c r="R62" s="127"/>
      <c r="S62" s="150"/>
      <c r="T62" s="149"/>
      <c r="U62" s="127"/>
      <c r="V62" s="127"/>
      <c r="W62" s="127"/>
      <c r="X62" s="127"/>
    </row>
    <row r="63" spans="5:24" x14ac:dyDescent="0.35">
      <c r="E63" s="124" t="s">
        <v>56</v>
      </c>
      <c r="F63" s="127" t="s">
        <v>393</v>
      </c>
      <c r="G63" s="127" t="s">
        <v>387</v>
      </c>
      <c r="H63" s="211" t="str">
        <f>'IES Participantes 2026'!Z22</f>
        <v>Universidade de Aveiro</v>
      </c>
      <c r="I63" s="131">
        <f>'IES Participantes 2026'!$AD$22</f>
        <v>3</v>
      </c>
      <c r="J63" s="134">
        <f t="shared" si="13"/>
        <v>11992.5</v>
      </c>
      <c r="K63" s="131"/>
      <c r="L63" s="134"/>
      <c r="M63">
        <v>3</v>
      </c>
      <c r="N63" s="134">
        <f t="shared" si="14"/>
        <v>1170</v>
      </c>
      <c r="P63" s="127"/>
      <c r="Q63" s="138"/>
      <c r="R63" s="127"/>
      <c r="S63" s="150"/>
      <c r="T63" s="149"/>
      <c r="U63" s="127"/>
      <c r="V63" s="127"/>
      <c r="W63" s="127"/>
      <c r="X63" s="127"/>
    </row>
    <row r="64" spans="5:24" x14ac:dyDescent="0.35">
      <c r="E64" s="124" t="s">
        <v>56</v>
      </c>
      <c r="F64" s="127" t="s">
        <v>393</v>
      </c>
      <c r="G64" s="127" t="s">
        <v>387</v>
      </c>
      <c r="H64" s="211" t="str">
        <f>'IES Participantes 2026'!Z23</f>
        <v>Universidade de Coimbra</v>
      </c>
      <c r="I64" s="131">
        <f>'IES Participantes 2026'!$AD$23</f>
        <v>3</v>
      </c>
      <c r="J64" s="134">
        <f t="shared" si="13"/>
        <v>11992.5</v>
      </c>
      <c r="K64" s="131"/>
      <c r="L64" s="134"/>
      <c r="M64">
        <v>3</v>
      </c>
      <c r="N64" s="134">
        <f t="shared" si="14"/>
        <v>1170</v>
      </c>
      <c r="P64" s="127"/>
      <c r="Q64" s="138"/>
      <c r="R64" s="127"/>
      <c r="S64" s="150"/>
      <c r="T64" s="149"/>
      <c r="U64" s="127"/>
      <c r="V64" s="127"/>
      <c r="W64" s="127"/>
      <c r="X64" s="127"/>
    </row>
    <row r="65" spans="5:24" x14ac:dyDescent="0.35">
      <c r="E65" s="124" t="s">
        <v>56</v>
      </c>
      <c r="F65" s="127" t="s">
        <v>393</v>
      </c>
      <c r="G65" s="127" t="s">
        <v>387</v>
      </c>
      <c r="H65" s="211" t="str">
        <f>'IES Participantes 2026'!Z24</f>
        <v>Universidade de Évora</v>
      </c>
      <c r="I65" s="131">
        <f>'IES Participantes 2026'!$AD$24</f>
        <v>2</v>
      </c>
      <c r="J65" s="134">
        <f t="shared" si="13"/>
        <v>7995</v>
      </c>
      <c r="K65" s="131"/>
      <c r="L65" s="134"/>
      <c r="M65">
        <v>3</v>
      </c>
      <c r="N65" s="134">
        <f t="shared" si="14"/>
        <v>780</v>
      </c>
      <c r="P65" s="127"/>
      <c r="Q65" s="138"/>
      <c r="R65" s="127"/>
      <c r="S65" s="150"/>
      <c r="T65" s="149"/>
      <c r="U65" s="127"/>
      <c r="V65" s="127"/>
      <c r="W65" s="127"/>
      <c r="X65" s="127"/>
    </row>
    <row r="66" spans="5:24" x14ac:dyDescent="0.35">
      <c r="E66" s="124" t="s">
        <v>56</v>
      </c>
      <c r="F66" s="127" t="s">
        <v>393</v>
      </c>
      <c r="G66" s="127" t="s">
        <v>387</v>
      </c>
      <c r="H66" s="211" t="str">
        <f>'IES Participantes 2026'!Z25</f>
        <v>Universidade de Trás os Montes e Alto Douro</v>
      </c>
      <c r="I66" s="131">
        <f>'IES Participantes 2026'!$AD$25</f>
        <v>2</v>
      </c>
      <c r="J66" s="134">
        <f t="shared" si="13"/>
        <v>7995</v>
      </c>
      <c r="K66" s="131"/>
      <c r="L66" s="134"/>
      <c r="M66">
        <v>3</v>
      </c>
      <c r="N66" s="134">
        <f t="shared" si="14"/>
        <v>780</v>
      </c>
      <c r="P66" s="127"/>
      <c r="Q66" s="138"/>
      <c r="R66" s="127"/>
      <c r="S66" s="150"/>
      <c r="T66" s="149"/>
      <c r="U66" s="127"/>
      <c r="V66" s="127"/>
      <c r="W66" s="127"/>
      <c r="X66" s="127"/>
    </row>
    <row r="67" spans="5:24" x14ac:dyDescent="0.35">
      <c r="E67" s="124" t="s">
        <v>56</v>
      </c>
      <c r="F67" s="127" t="s">
        <v>393</v>
      </c>
      <c r="G67" s="127" t="s">
        <v>387</v>
      </c>
      <c r="H67" s="211" t="str">
        <f>'IES Participantes 2026'!Z26</f>
        <v>Universidade Lusíada / Fundação Minerva</v>
      </c>
      <c r="I67" s="131">
        <f>'IES Participantes 2026'!AD26</f>
        <v>2</v>
      </c>
      <c r="J67" s="134">
        <f t="shared" si="13"/>
        <v>7995</v>
      </c>
      <c r="K67" s="131"/>
      <c r="L67" s="134"/>
      <c r="M67">
        <v>3</v>
      </c>
      <c r="N67" s="134">
        <f t="shared" si="14"/>
        <v>780</v>
      </c>
      <c r="P67" s="127"/>
      <c r="Q67" s="138"/>
      <c r="R67" s="127"/>
      <c r="S67" s="150"/>
      <c r="T67" s="149"/>
      <c r="U67" s="127"/>
      <c r="V67" s="127"/>
      <c r="W67" s="127"/>
      <c r="X67" s="127"/>
    </row>
    <row r="68" spans="5:24" x14ac:dyDescent="0.35">
      <c r="E68" s="145" t="s">
        <v>320</v>
      </c>
      <c r="F68" s="181" t="s">
        <v>376</v>
      </c>
      <c r="G68" s="144" t="s">
        <v>354</v>
      </c>
      <c r="H68" s="210" t="str">
        <f>'IES Participantes 2026'!AF15</f>
        <v>CESPU– Cooperativa de Ensino Superior Politécnico e Universitário, CRL</v>
      </c>
      <c r="I68" s="144">
        <f>'IES Participantes 2026'!AJ15</f>
        <v>2</v>
      </c>
      <c r="J68" s="154">
        <f>$B$10*I68</f>
        <v>2497.5</v>
      </c>
      <c r="K68" s="200">
        <v>7</v>
      </c>
      <c r="L68" s="154">
        <f t="shared" ref="L68:L94" si="15">$B$3*K68*I68</f>
        <v>0</v>
      </c>
      <c r="M68" s="181">
        <v>6</v>
      </c>
      <c r="N68" s="154">
        <f t="shared" ref="N68:N93" si="16">$B$4*M68*I68</f>
        <v>3000</v>
      </c>
      <c r="O68" s="181" t="s">
        <v>304</v>
      </c>
      <c r="P68" s="144" t="s">
        <v>355</v>
      </c>
      <c r="Q68" s="179">
        <v>1666</v>
      </c>
      <c r="R68" s="144" t="str">
        <f t="shared" si="3"/>
        <v>500 - 1999</v>
      </c>
      <c r="S68" s="148" t="str">
        <f t="shared" si="4"/>
        <v>309</v>
      </c>
      <c r="T68" s="146">
        <f t="shared" ref="T68:T93" si="17">S68*I68</f>
        <v>618</v>
      </c>
      <c r="U68" s="154">
        <f>SUM(J68:J93)</f>
        <v>67432.5</v>
      </c>
      <c r="V68" s="154">
        <f>SUM(L68:L93)</f>
        <v>0</v>
      </c>
      <c r="W68" s="154">
        <f>SUM(N68:N93)</f>
        <v>81000</v>
      </c>
      <c r="X68" s="154">
        <f>SUM(T68:T93)</f>
        <v>16686</v>
      </c>
    </row>
    <row r="69" spans="5:24" x14ac:dyDescent="0.35">
      <c r="E69" s="124" t="s">
        <v>320</v>
      </c>
      <c r="F69" t="s">
        <v>376</v>
      </c>
      <c r="G69" s="127" t="s">
        <v>354</v>
      </c>
      <c r="H69" s="211" t="str">
        <f>'IES Participantes 2026'!AF16</f>
        <v>Instituto Politécnico Cavado e Ave</v>
      </c>
      <c r="I69" s="127">
        <f>'IES Participantes 2026'!AJ16</f>
        <v>2</v>
      </c>
      <c r="J69" s="134">
        <f t="shared" ref="J69:J92" si="18">$B$10*I69</f>
        <v>2497.5</v>
      </c>
      <c r="K69" s="131">
        <v>7</v>
      </c>
      <c r="L69" s="134">
        <f t="shared" si="15"/>
        <v>0</v>
      </c>
      <c r="M69">
        <v>6</v>
      </c>
      <c r="N69" s="134">
        <f t="shared" si="16"/>
        <v>3000</v>
      </c>
      <c r="O69" t="s">
        <v>304</v>
      </c>
      <c r="P69" s="127" t="s">
        <v>355</v>
      </c>
      <c r="Q69" s="138">
        <v>1666</v>
      </c>
      <c r="R69" s="127" t="str">
        <f t="shared" si="3"/>
        <v>500 - 1999</v>
      </c>
      <c r="S69" s="150" t="str">
        <f t="shared" si="4"/>
        <v>309</v>
      </c>
      <c r="T69" s="149">
        <f t="shared" si="17"/>
        <v>618</v>
      </c>
      <c r="U69" s="127"/>
      <c r="V69" s="127"/>
      <c r="W69" s="127"/>
      <c r="X69" s="127"/>
    </row>
    <row r="70" spans="5:24" x14ac:dyDescent="0.35">
      <c r="E70" s="124" t="s">
        <v>320</v>
      </c>
      <c r="F70" t="s">
        <v>376</v>
      </c>
      <c r="G70" s="127" t="s">
        <v>354</v>
      </c>
      <c r="H70" s="211" t="str">
        <f>'IES Participantes 2026'!AF17</f>
        <v>Instituto Politécnico da Guarda</v>
      </c>
      <c r="I70" s="127">
        <f>'IES Participantes 2026'!AJ17</f>
        <v>2</v>
      </c>
      <c r="J70" s="134">
        <f t="shared" si="18"/>
        <v>2497.5</v>
      </c>
      <c r="K70" s="131">
        <v>7</v>
      </c>
      <c r="L70" s="134">
        <f t="shared" si="15"/>
        <v>0</v>
      </c>
      <c r="M70">
        <v>6</v>
      </c>
      <c r="N70" s="134">
        <f t="shared" si="16"/>
        <v>3000</v>
      </c>
      <c r="O70" t="s">
        <v>304</v>
      </c>
      <c r="P70" s="127" t="s">
        <v>355</v>
      </c>
      <c r="Q70" s="138">
        <v>1666</v>
      </c>
      <c r="R70" s="127" t="str">
        <f t="shared" si="3"/>
        <v>500 - 1999</v>
      </c>
      <c r="S70" s="150" t="str">
        <f t="shared" si="4"/>
        <v>309</v>
      </c>
      <c r="T70" s="149">
        <f t="shared" si="17"/>
        <v>618</v>
      </c>
      <c r="U70" s="127"/>
      <c r="V70" s="127"/>
      <c r="W70" s="127"/>
      <c r="X70" s="127"/>
    </row>
    <row r="71" spans="5:24" x14ac:dyDescent="0.35">
      <c r="E71" s="124" t="s">
        <v>320</v>
      </c>
      <c r="F71" t="s">
        <v>376</v>
      </c>
      <c r="G71" s="127" t="s">
        <v>354</v>
      </c>
      <c r="H71" s="211" t="str">
        <f>'IES Participantes 2026'!AF18</f>
        <v>Instituto Politécnico de Beja</v>
      </c>
      <c r="I71" s="127">
        <f>'IES Participantes 2026'!AJ18</f>
        <v>2</v>
      </c>
      <c r="J71" s="134">
        <f t="shared" si="18"/>
        <v>2497.5</v>
      </c>
      <c r="K71" s="131">
        <v>7</v>
      </c>
      <c r="L71" s="134">
        <f t="shared" si="15"/>
        <v>0</v>
      </c>
      <c r="M71">
        <v>6</v>
      </c>
      <c r="N71" s="134">
        <f t="shared" si="16"/>
        <v>3000</v>
      </c>
      <c r="O71" t="s">
        <v>256</v>
      </c>
      <c r="P71" s="127" t="s">
        <v>355</v>
      </c>
      <c r="Q71" s="138">
        <v>1941.18</v>
      </c>
      <c r="R71" s="127" t="str">
        <f t="shared" si="3"/>
        <v>500 - 1999</v>
      </c>
      <c r="S71" s="150" t="str">
        <f t="shared" si="4"/>
        <v>309</v>
      </c>
      <c r="T71" s="149">
        <f t="shared" si="17"/>
        <v>618</v>
      </c>
      <c r="U71" s="127"/>
      <c r="V71" s="127"/>
      <c r="W71" s="127"/>
      <c r="X71" s="127"/>
    </row>
    <row r="72" spans="5:24" x14ac:dyDescent="0.35">
      <c r="E72" s="124" t="s">
        <v>320</v>
      </c>
      <c r="F72" t="s">
        <v>376</v>
      </c>
      <c r="G72" s="127" t="s">
        <v>354</v>
      </c>
      <c r="H72" s="211" t="str">
        <f>'IES Participantes 2026'!AF19</f>
        <v>Instituto Politécnico de Bragança</v>
      </c>
      <c r="I72" s="127">
        <f>'IES Participantes 2026'!AJ19</f>
        <v>2</v>
      </c>
      <c r="J72" s="134">
        <f t="shared" si="18"/>
        <v>2497.5</v>
      </c>
      <c r="K72" s="131">
        <v>7</v>
      </c>
      <c r="L72" s="134">
        <f t="shared" si="15"/>
        <v>0</v>
      </c>
      <c r="M72">
        <v>6</v>
      </c>
      <c r="N72" s="134">
        <f t="shared" si="16"/>
        <v>3000</v>
      </c>
      <c r="O72" t="s">
        <v>304</v>
      </c>
      <c r="P72" s="127" t="s">
        <v>355</v>
      </c>
      <c r="Q72" s="138">
        <v>1666</v>
      </c>
      <c r="R72" s="127" t="str">
        <f t="shared" si="3"/>
        <v>500 - 1999</v>
      </c>
      <c r="S72" s="150" t="str">
        <f t="shared" si="4"/>
        <v>309</v>
      </c>
      <c r="T72" s="149">
        <f t="shared" si="17"/>
        <v>618</v>
      </c>
      <c r="U72" s="127"/>
      <c r="V72" s="127"/>
      <c r="W72" s="127"/>
      <c r="X72" s="127"/>
    </row>
    <row r="73" spans="5:24" x14ac:dyDescent="0.35">
      <c r="E73" s="124" t="s">
        <v>320</v>
      </c>
      <c r="F73" t="s">
        <v>376</v>
      </c>
      <c r="G73" s="127" t="s">
        <v>354</v>
      </c>
      <c r="H73" s="211" t="str">
        <f>'IES Participantes 2026'!AF20</f>
        <v>Instituto Politécnico de Castelo Branco</v>
      </c>
      <c r="I73" s="127">
        <f>'IES Participantes 2026'!AJ20</f>
        <v>2</v>
      </c>
      <c r="J73" s="134">
        <f t="shared" si="18"/>
        <v>2497.5</v>
      </c>
      <c r="K73" s="131">
        <v>7</v>
      </c>
      <c r="L73" s="134">
        <f t="shared" si="15"/>
        <v>0</v>
      </c>
      <c r="M73">
        <v>6</v>
      </c>
      <c r="N73" s="134">
        <f t="shared" si="16"/>
        <v>3000</v>
      </c>
      <c r="O73" t="s">
        <v>304</v>
      </c>
      <c r="P73" s="127" t="s">
        <v>355</v>
      </c>
      <c r="Q73" s="138">
        <v>1666</v>
      </c>
      <c r="R73" s="127" t="str">
        <f t="shared" si="3"/>
        <v>500 - 1999</v>
      </c>
      <c r="S73" s="150" t="str">
        <f t="shared" si="4"/>
        <v>309</v>
      </c>
      <c r="T73" s="149">
        <f t="shared" si="17"/>
        <v>618</v>
      </c>
      <c r="U73" s="127"/>
      <c r="V73" s="127"/>
      <c r="W73" s="127"/>
      <c r="X73" s="127"/>
    </row>
    <row r="74" spans="5:24" x14ac:dyDescent="0.35">
      <c r="E74" s="124" t="s">
        <v>320</v>
      </c>
      <c r="F74" t="s">
        <v>376</v>
      </c>
      <c r="G74" s="127" t="s">
        <v>354</v>
      </c>
      <c r="H74" s="211" t="str">
        <f>'IES Participantes 2026'!AF21</f>
        <v>Instituto Politécnico de Coimbra</v>
      </c>
      <c r="I74" s="127">
        <f>'IES Participantes 2026'!AJ21</f>
        <v>2</v>
      </c>
      <c r="J74" s="134">
        <f t="shared" si="18"/>
        <v>2497.5</v>
      </c>
      <c r="K74" s="131">
        <v>7</v>
      </c>
      <c r="L74" s="134">
        <f t="shared" si="15"/>
        <v>0</v>
      </c>
      <c r="M74">
        <v>6</v>
      </c>
      <c r="N74" s="134">
        <f t="shared" si="16"/>
        <v>3000</v>
      </c>
      <c r="O74" t="s">
        <v>256</v>
      </c>
      <c r="P74" s="127" t="s">
        <v>355</v>
      </c>
      <c r="Q74" s="138">
        <v>1941.18</v>
      </c>
      <c r="R74" s="127" t="str">
        <f t="shared" si="3"/>
        <v>500 - 1999</v>
      </c>
      <c r="S74" s="150" t="str">
        <f t="shared" si="4"/>
        <v>309</v>
      </c>
      <c r="T74" s="149">
        <f t="shared" si="17"/>
        <v>618</v>
      </c>
      <c r="U74" s="127"/>
      <c r="V74" s="127"/>
      <c r="W74" s="127"/>
      <c r="X74" s="127"/>
    </row>
    <row r="75" spans="5:24" x14ac:dyDescent="0.35">
      <c r="E75" s="124" t="s">
        <v>320</v>
      </c>
      <c r="F75" t="s">
        <v>376</v>
      </c>
      <c r="G75" s="127" t="s">
        <v>354</v>
      </c>
      <c r="H75" s="211" t="str">
        <f>'IES Participantes 2026'!AF22</f>
        <v xml:space="preserve">Instituto Politécnico de Leiria </v>
      </c>
      <c r="I75" s="127">
        <f>'IES Participantes 2026'!AJ22</f>
        <v>2</v>
      </c>
      <c r="J75" s="134">
        <f t="shared" si="18"/>
        <v>2497.5</v>
      </c>
      <c r="K75" s="131">
        <v>7</v>
      </c>
      <c r="L75" s="134">
        <f t="shared" si="15"/>
        <v>0</v>
      </c>
      <c r="M75">
        <v>6</v>
      </c>
      <c r="N75" s="134">
        <f t="shared" si="16"/>
        <v>3000</v>
      </c>
      <c r="O75" t="s">
        <v>256</v>
      </c>
      <c r="P75" s="127" t="s">
        <v>355</v>
      </c>
      <c r="Q75" s="138">
        <v>1941.18</v>
      </c>
      <c r="R75" s="127" t="str">
        <f t="shared" si="3"/>
        <v>500 - 1999</v>
      </c>
      <c r="S75" s="150" t="str">
        <f t="shared" si="4"/>
        <v>309</v>
      </c>
      <c r="T75" s="149">
        <f t="shared" si="17"/>
        <v>618</v>
      </c>
      <c r="U75" s="127"/>
      <c r="V75" s="127"/>
      <c r="W75" s="127"/>
      <c r="X75" s="127"/>
    </row>
    <row r="76" spans="5:24" x14ac:dyDescent="0.35">
      <c r="E76" s="124" t="s">
        <v>320</v>
      </c>
      <c r="F76" t="s">
        <v>376</v>
      </c>
      <c r="G76" s="127" t="s">
        <v>354</v>
      </c>
      <c r="H76" s="211" t="str">
        <f>'IES Participantes 2026'!AF23</f>
        <v>Instituto Politécnico de Portalegre</v>
      </c>
      <c r="I76" s="127">
        <f>'IES Participantes 2026'!AJ23</f>
        <v>2</v>
      </c>
      <c r="J76" s="134">
        <f t="shared" si="18"/>
        <v>2497.5</v>
      </c>
      <c r="K76" s="131">
        <v>7</v>
      </c>
      <c r="L76" s="134">
        <f t="shared" si="15"/>
        <v>0</v>
      </c>
      <c r="M76">
        <v>6</v>
      </c>
      <c r="N76" s="134">
        <f t="shared" si="16"/>
        <v>3000</v>
      </c>
      <c r="O76" t="s">
        <v>256</v>
      </c>
      <c r="P76" s="127" t="s">
        <v>355</v>
      </c>
      <c r="Q76" s="138">
        <v>1941.18</v>
      </c>
      <c r="R76" s="127" t="str">
        <f t="shared" si="3"/>
        <v>500 - 1999</v>
      </c>
      <c r="S76" s="150" t="str">
        <f t="shared" si="4"/>
        <v>309</v>
      </c>
      <c r="T76" s="149">
        <f t="shared" si="17"/>
        <v>618</v>
      </c>
      <c r="U76" s="127"/>
      <c r="V76" s="127"/>
      <c r="W76" s="127"/>
      <c r="X76" s="127"/>
    </row>
    <row r="77" spans="5:24" x14ac:dyDescent="0.35">
      <c r="E77" s="124" t="s">
        <v>320</v>
      </c>
      <c r="F77" t="s">
        <v>376</v>
      </c>
      <c r="G77" s="127" t="s">
        <v>354</v>
      </c>
      <c r="H77" s="211" t="str">
        <f>'IES Participantes 2026'!AF24</f>
        <v>Instituto Politécnico de Santarém</v>
      </c>
      <c r="I77" s="127">
        <f>'IES Participantes 2026'!AJ24</f>
        <v>2</v>
      </c>
      <c r="J77" s="134">
        <f t="shared" si="18"/>
        <v>2497.5</v>
      </c>
      <c r="K77" s="131">
        <v>7</v>
      </c>
      <c r="L77" s="134">
        <f t="shared" si="15"/>
        <v>0</v>
      </c>
      <c r="M77">
        <v>6</v>
      </c>
      <c r="N77" s="134">
        <f t="shared" si="16"/>
        <v>3000</v>
      </c>
      <c r="O77" t="s">
        <v>256</v>
      </c>
      <c r="P77" s="127" t="s">
        <v>355</v>
      </c>
      <c r="Q77" s="138">
        <v>1941.18</v>
      </c>
      <c r="R77" s="127" t="str">
        <f t="shared" si="3"/>
        <v>500 - 1999</v>
      </c>
      <c r="S77" s="150" t="str">
        <f t="shared" si="4"/>
        <v>309</v>
      </c>
      <c r="T77" s="149">
        <f t="shared" si="17"/>
        <v>618</v>
      </c>
      <c r="U77" s="127"/>
      <c r="V77" s="127"/>
      <c r="W77" s="127"/>
      <c r="X77" s="127"/>
    </row>
    <row r="78" spans="5:24" x14ac:dyDescent="0.35">
      <c r="E78" s="124" t="s">
        <v>320</v>
      </c>
      <c r="F78" t="s">
        <v>376</v>
      </c>
      <c r="G78" s="127" t="s">
        <v>354</v>
      </c>
      <c r="H78" s="211" t="str">
        <f>'IES Participantes 2026'!AF25</f>
        <v>Instituto Politécnico de Tomar</v>
      </c>
      <c r="I78" s="127">
        <f>'IES Participantes 2026'!AJ25</f>
        <v>2</v>
      </c>
      <c r="J78" s="134">
        <f t="shared" si="18"/>
        <v>2497.5</v>
      </c>
      <c r="K78" s="131">
        <v>7</v>
      </c>
      <c r="L78" s="134">
        <f t="shared" si="15"/>
        <v>0</v>
      </c>
      <c r="M78">
        <v>6</v>
      </c>
      <c r="N78" s="134">
        <f t="shared" si="16"/>
        <v>3000</v>
      </c>
      <c r="O78" t="s">
        <v>256</v>
      </c>
      <c r="P78" s="127" t="s">
        <v>355</v>
      </c>
      <c r="Q78" s="138">
        <v>1941.18</v>
      </c>
      <c r="R78" s="127" t="str">
        <f t="shared" si="3"/>
        <v>500 - 1999</v>
      </c>
      <c r="S78" s="150" t="str">
        <f t="shared" si="4"/>
        <v>309</v>
      </c>
      <c r="T78" s="149">
        <f t="shared" si="17"/>
        <v>618</v>
      </c>
      <c r="U78" s="127"/>
      <c r="V78" s="127"/>
      <c r="W78" s="127"/>
      <c r="X78" s="127"/>
    </row>
    <row r="79" spans="5:24" x14ac:dyDescent="0.35">
      <c r="E79" s="124" t="s">
        <v>320</v>
      </c>
      <c r="F79" t="s">
        <v>376</v>
      </c>
      <c r="G79" s="127" t="s">
        <v>354</v>
      </c>
      <c r="H79" s="211" t="str">
        <f>'IES Participantes 2026'!AF26</f>
        <v>Instituto Politécnico de Viana do Castelo</v>
      </c>
      <c r="I79" s="127">
        <f>'IES Participantes 2026'!AJ26</f>
        <v>2</v>
      </c>
      <c r="J79" s="134">
        <f t="shared" si="18"/>
        <v>2497.5</v>
      </c>
      <c r="K79" s="131">
        <v>7</v>
      </c>
      <c r="L79" s="134">
        <f t="shared" si="15"/>
        <v>0</v>
      </c>
      <c r="M79">
        <v>6</v>
      </c>
      <c r="N79" s="134">
        <f t="shared" si="16"/>
        <v>3000</v>
      </c>
      <c r="O79" t="s">
        <v>304</v>
      </c>
      <c r="P79" s="127" t="s">
        <v>355</v>
      </c>
      <c r="Q79" s="138">
        <v>1666</v>
      </c>
      <c r="R79" s="127" t="str">
        <f t="shared" si="3"/>
        <v>500 - 1999</v>
      </c>
      <c r="S79" s="150" t="str">
        <f t="shared" si="4"/>
        <v>309</v>
      </c>
      <c r="T79" s="149">
        <f t="shared" si="17"/>
        <v>618</v>
      </c>
      <c r="U79" s="127"/>
      <c r="V79" s="127"/>
      <c r="W79" s="127"/>
      <c r="X79" s="127"/>
    </row>
    <row r="80" spans="5:24" x14ac:dyDescent="0.35">
      <c r="E80" s="124" t="s">
        <v>320</v>
      </c>
      <c r="F80" t="s">
        <v>376</v>
      </c>
      <c r="G80" s="127" t="s">
        <v>354</v>
      </c>
      <c r="H80" s="211" t="str">
        <f>'IES Participantes 2026'!AF27</f>
        <v>Instituto Politécnico de Viseu</v>
      </c>
      <c r="I80" s="127">
        <f>'IES Participantes 2026'!AJ27</f>
        <v>2</v>
      </c>
      <c r="J80" s="134">
        <f t="shared" si="18"/>
        <v>2497.5</v>
      </c>
      <c r="K80" s="131">
        <v>7</v>
      </c>
      <c r="L80" s="134">
        <f t="shared" si="15"/>
        <v>0</v>
      </c>
      <c r="M80">
        <v>6</v>
      </c>
      <c r="N80" s="134">
        <f t="shared" si="16"/>
        <v>3000</v>
      </c>
      <c r="O80" t="s">
        <v>304</v>
      </c>
      <c r="P80" s="127" t="s">
        <v>355</v>
      </c>
      <c r="Q80" s="138">
        <v>1666</v>
      </c>
      <c r="R80" s="127" t="str">
        <f t="shared" si="3"/>
        <v>500 - 1999</v>
      </c>
      <c r="S80" s="150" t="str">
        <f t="shared" si="4"/>
        <v>309</v>
      </c>
      <c r="T80" s="149">
        <f t="shared" si="17"/>
        <v>618</v>
      </c>
      <c r="U80" s="127"/>
      <c r="V80" s="127"/>
      <c r="W80" s="127"/>
      <c r="X80" s="127"/>
    </row>
    <row r="81" spans="5:24" x14ac:dyDescent="0.35">
      <c r="E81" s="124" t="s">
        <v>320</v>
      </c>
      <c r="F81" t="s">
        <v>376</v>
      </c>
      <c r="G81" s="127" t="s">
        <v>354</v>
      </c>
      <c r="H81" s="270" t="str">
        <f>'IES Participantes 2026'!AF28</f>
        <v>Instituto Politécnico do Porto</v>
      </c>
      <c r="I81" s="127">
        <v>3</v>
      </c>
      <c r="J81" s="134">
        <f t="shared" si="18"/>
        <v>3746.25</v>
      </c>
      <c r="K81" s="131">
        <v>7</v>
      </c>
      <c r="L81" s="134">
        <f t="shared" si="15"/>
        <v>0</v>
      </c>
      <c r="M81">
        <v>6</v>
      </c>
      <c r="N81" s="134">
        <f t="shared" si="16"/>
        <v>4500</v>
      </c>
      <c r="O81" t="s">
        <v>304</v>
      </c>
      <c r="P81" s="127" t="s">
        <v>355</v>
      </c>
      <c r="Q81" s="138">
        <v>1666</v>
      </c>
      <c r="R81" s="127" t="str">
        <f t="shared" si="3"/>
        <v>500 - 1999</v>
      </c>
      <c r="S81" s="150" t="str">
        <f t="shared" si="4"/>
        <v>309</v>
      </c>
      <c r="T81" s="149">
        <f t="shared" si="17"/>
        <v>927</v>
      </c>
      <c r="U81" s="127"/>
      <c r="V81" s="127"/>
      <c r="W81" s="127"/>
      <c r="X81" s="127"/>
    </row>
    <row r="82" spans="5:24" x14ac:dyDescent="0.35">
      <c r="E82" s="124" t="s">
        <v>320</v>
      </c>
      <c r="F82" t="s">
        <v>376</v>
      </c>
      <c r="G82" s="127" t="s">
        <v>354</v>
      </c>
      <c r="H82" s="211" t="str">
        <f>'IES Participantes 2026'!AF29</f>
        <v>Instituto Superior Miguel Torga</v>
      </c>
      <c r="I82" s="127">
        <f>'IES Participantes 2026'!AJ29</f>
        <v>1</v>
      </c>
      <c r="J82" s="134">
        <f t="shared" si="18"/>
        <v>1248.75</v>
      </c>
      <c r="K82" s="131">
        <v>7</v>
      </c>
      <c r="L82" s="134">
        <f t="shared" si="15"/>
        <v>0</v>
      </c>
      <c r="M82">
        <v>6</v>
      </c>
      <c r="N82" s="134">
        <f t="shared" si="16"/>
        <v>1500</v>
      </c>
      <c r="O82" t="s">
        <v>256</v>
      </c>
      <c r="P82" s="127" t="s">
        <v>355</v>
      </c>
      <c r="Q82" s="138">
        <v>1941.18</v>
      </c>
      <c r="R82" s="127" t="str">
        <f t="shared" si="3"/>
        <v>500 - 1999</v>
      </c>
      <c r="S82" s="150" t="str">
        <f t="shared" si="4"/>
        <v>309</v>
      </c>
      <c r="T82" s="149">
        <f t="shared" si="17"/>
        <v>309</v>
      </c>
      <c r="U82" s="127"/>
      <c r="V82" s="127"/>
      <c r="W82" s="127"/>
      <c r="X82" s="127"/>
    </row>
    <row r="83" spans="5:24" x14ac:dyDescent="0.35">
      <c r="E83" s="124" t="s">
        <v>320</v>
      </c>
      <c r="F83" t="s">
        <v>376</v>
      </c>
      <c r="G83" s="127" t="s">
        <v>354</v>
      </c>
      <c r="H83" s="211" t="str">
        <f>'IES Participantes 2026'!AF30</f>
        <v>ISPGAYA - Instituto Superior Politécnico Gaya</v>
      </c>
      <c r="I83" s="127">
        <f>'IES Participantes 2026'!AJ30</f>
        <v>1</v>
      </c>
      <c r="J83" s="134">
        <f t="shared" si="18"/>
        <v>1248.75</v>
      </c>
      <c r="K83" s="131">
        <v>7</v>
      </c>
      <c r="L83" s="134">
        <f t="shared" si="15"/>
        <v>0</v>
      </c>
      <c r="M83">
        <v>6</v>
      </c>
      <c r="N83" s="134">
        <f t="shared" si="16"/>
        <v>1500</v>
      </c>
      <c r="O83" t="s">
        <v>304</v>
      </c>
      <c r="P83" s="127" t="s">
        <v>355</v>
      </c>
      <c r="Q83" s="138">
        <v>1666</v>
      </c>
      <c r="R83" s="127" t="str">
        <f t="shared" ref="R83:R175" si="19">IF(OR(Q83="",Q83&lt;10),"Abaixo do intervalo",IF(Q83&lt;=99,"10 - 99",IF(Q83&lt;=499,"100 - 499",IF(Q83&lt;=1999,"500 - 1999",IF(Q83&lt;=2999,"2000 - 2999",IF(Q83&lt;=3999,"3000 - 3999",IF(Q83&lt;=7999,"4000 - 7999","8000 - Max")))))))</f>
        <v>500 - 1999</v>
      </c>
      <c r="S83" s="150" t="str">
        <f t="shared" ref="S83:S175" si="20">IF(R83="10 - 99","28",IF(R83="100 - 499","211",IF(R83="500 - 1999","309",IF(R83="2000 - 2999","395",IF(R83="3000 - 3999","580",IF(R83="4000 - 7999","1188",IF(R83="8000 - Max","1735",IF(R83=0,"0"))))))))</f>
        <v>309</v>
      </c>
      <c r="T83" s="149">
        <f t="shared" si="17"/>
        <v>309</v>
      </c>
      <c r="U83" s="127"/>
      <c r="V83" s="127"/>
      <c r="W83" s="127"/>
      <c r="X83" s="127"/>
    </row>
    <row r="84" spans="5:24" x14ac:dyDescent="0.35">
      <c r="E84" s="124" t="s">
        <v>320</v>
      </c>
      <c r="F84" t="s">
        <v>376</v>
      </c>
      <c r="G84" s="127" t="s">
        <v>354</v>
      </c>
      <c r="H84" s="211" t="str">
        <f>'IES Participantes 2026'!AF31</f>
        <v>Santa Maria Health School</v>
      </c>
      <c r="I84" s="127">
        <f>'IES Participantes 2026'!AJ31</f>
        <v>1</v>
      </c>
      <c r="J84" s="134">
        <f t="shared" si="18"/>
        <v>1248.75</v>
      </c>
      <c r="K84" s="131">
        <v>7</v>
      </c>
      <c r="L84" s="134">
        <f t="shared" si="15"/>
        <v>0</v>
      </c>
      <c r="M84">
        <v>6</v>
      </c>
      <c r="N84" s="134">
        <f t="shared" si="16"/>
        <v>1500</v>
      </c>
      <c r="O84" t="s">
        <v>256</v>
      </c>
      <c r="P84" s="127" t="s">
        <v>355</v>
      </c>
      <c r="Q84" s="138">
        <v>1941.18</v>
      </c>
      <c r="R84" s="127" t="str">
        <f t="shared" si="19"/>
        <v>500 - 1999</v>
      </c>
      <c r="S84" s="150" t="str">
        <f t="shared" si="20"/>
        <v>309</v>
      </c>
      <c r="T84" s="149">
        <f t="shared" si="17"/>
        <v>309</v>
      </c>
      <c r="U84" s="127"/>
      <c r="V84" s="127"/>
      <c r="W84" s="127"/>
      <c r="X84" s="127"/>
    </row>
    <row r="85" spans="5:24" x14ac:dyDescent="0.35">
      <c r="E85" s="124" t="s">
        <v>320</v>
      </c>
      <c r="F85" t="s">
        <v>376</v>
      </c>
      <c r="G85" s="127" t="s">
        <v>354</v>
      </c>
      <c r="H85" s="211" t="str">
        <f>'IES Participantes 2026'!AF32</f>
        <v>Universidade Católica Portuguesa - Porto</v>
      </c>
      <c r="I85" s="127">
        <f>'IES Participantes 2026'!AJ32</f>
        <v>2</v>
      </c>
      <c r="J85" s="134">
        <f t="shared" si="18"/>
        <v>2497.5</v>
      </c>
      <c r="K85" s="131">
        <v>7</v>
      </c>
      <c r="L85" s="134">
        <f t="shared" si="15"/>
        <v>0</v>
      </c>
      <c r="M85">
        <v>6</v>
      </c>
      <c r="N85" s="134">
        <f t="shared" si="16"/>
        <v>3000</v>
      </c>
      <c r="O85" t="s">
        <v>304</v>
      </c>
      <c r="P85" s="127" t="s">
        <v>355</v>
      </c>
      <c r="Q85" s="138">
        <v>1666</v>
      </c>
      <c r="R85" s="127" t="str">
        <f t="shared" si="19"/>
        <v>500 - 1999</v>
      </c>
      <c r="S85" s="150" t="str">
        <f t="shared" si="20"/>
        <v>309</v>
      </c>
      <c r="T85" s="149">
        <f t="shared" si="17"/>
        <v>618</v>
      </c>
      <c r="U85" s="127"/>
      <c r="V85" s="127"/>
      <c r="W85" s="127"/>
      <c r="X85" s="127"/>
    </row>
    <row r="86" spans="5:24" x14ac:dyDescent="0.35">
      <c r="E86" s="124" t="s">
        <v>320</v>
      </c>
      <c r="F86" t="s">
        <v>376</v>
      </c>
      <c r="G86" s="127" t="s">
        <v>354</v>
      </c>
      <c r="H86" s="211" t="str">
        <f>'IES Participantes 2026'!AF33</f>
        <v>Universidade da Beira Interior</v>
      </c>
      <c r="I86" s="127">
        <f>'IES Participantes 2026'!AJ33</f>
        <v>2</v>
      </c>
      <c r="J86" s="134">
        <f t="shared" si="18"/>
        <v>2497.5</v>
      </c>
      <c r="K86" s="131">
        <v>7</v>
      </c>
      <c r="L86" s="134">
        <f t="shared" si="15"/>
        <v>0</v>
      </c>
      <c r="M86">
        <v>6</v>
      </c>
      <c r="N86" s="134">
        <f t="shared" si="16"/>
        <v>3000</v>
      </c>
      <c r="O86" t="s">
        <v>304</v>
      </c>
      <c r="P86" s="127" t="s">
        <v>355</v>
      </c>
      <c r="Q86" s="138">
        <v>1666</v>
      </c>
      <c r="R86" s="127" t="str">
        <f t="shared" si="19"/>
        <v>500 - 1999</v>
      </c>
      <c r="S86" s="150" t="str">
        <f t="shared" si="20"/>
        <v>309</v>
      </c>
      <c r="T86" s="149">
        <f t="shared" si="17"/>
        <v>618</v>
      </c>
      <c r="U86" s="127"/>
      <c r="V86" s="127"/>
      <c r="W86" s="127"/>
      <c r="X86" s="127"/>
    </row>
    <row r="87" spans="5:24" x14ac:dyDescent="0.35">
      <c r="E87" s="124" t="s">
        <v>320</v>
      </c>
      <c r="F87" t="s">
        <v>376</v>
      </c>
      <c r="G87" s="127" t="s">
        <v>354</v>
      </c>
      <c r="H87" s="211" t="str">
        <f>'IES Participantes 2026'!AF34</f>
        <v>Universidade de Aveiro</v>
      </c>
      <c r="I87" s="127">
        <f>'IES Participantes 2026'!AJ34</f>
        <v>3</v>
      </c>
      <c r="J87" s="134">
        <f t="shared" si="18"/>
        <v>3746.25</v>
      </c>
      <c r="K87" s="131">
        <v>7</v>
      </c>
      <c r="L87" s="134">
        <f t="shared" si="15"/>
        <v>0</v>
      </c>
      <c r="M87">
        <v>6</v>
      </c>
      <c r="N87" s="134">
        <f t="shared" si="16"/>
        <v>4500</v>
      </c>
      <c r="O87" t="s">
        <v>304</v>
      </c>
      <c r="P87" s="127" t="s">
        <v>355</v>
      </c>
      <c r="Q87" s="138">
        <v>1666</v>
      </c>
      <c r="R87" s="127" t="str">
        <f t="shared" si="19"/>
        <v>500 - 1999</v>
      </c>
      <c r="S87" s="150" t="str">
        <f t="shared" si="20"/>
        <v>309</v>
      </c>
      <c r="T87" s="149">
        <f t="shared" si="17"/>
        <v>927</v>
      </c>
      <c r="U87" s="127"/>
      <c r="V87" s="127"/>
      <c r="W87" s="127"/>
      <c r="X87" s="127"/>
    </row>
    <row r="88" spans="5:24" x14ac:dyDescent="0.35">
      <c r="E88" s="124" t="s">
        <v>320</v>
      </c>
      <c r="F88" t="s">
        <v>376</v>
      </c>
      <c r="G88" s="127" t="s">
        <v>354</v>
      </c>
      <c r="H88" s="211" t="str">
        <f>'IES Participantes 2026'!AF35</f>
        <v>Universidade de Coimbra</v>
      </c>
      <c r="I88" s="127">
        <f>'IES Participantes 2026'!AJ35</f>
        <v>3</v>
      </c>
      <c r="J88" s="134">
        <f t="shared" si="18"/>
        <v>3746.25</v>
      </c>
      <c r="K88" s="131">
        <v>7</v>
      </c>
      <c r="L88" s="134">
        <f t="shared" si="15"/>
        <v>0</v>
      </c>
      <c r="M88">
        <v>6</v>
      </c>
      <c r="N88" s="134">
        <f t="shared" si="16"/>
        <v>4500</v>
      </c>
      <c r="O88" t="s">
        <v>256</v>
      </c>
      <c r="P88" s="127" t="s">
        <v>355</v>
      </c>
      <c r="Q88" s="138">
        <v>1941.18</v>
      </c>
      <c r="R88" s="127" t="str">
        <f t="shared" si="19"/>
        <v>500 - 1999</v>
      </c>
      <c r="S88" s="150" t="str">
        <f t="shared" si="20"/>
        <v>309</v>
      </c>
      <c r="T88" s="149">
        <f t="shared" si="17"/>
        <v>927</v>
      </c>
      <c r="U88" s="127"/>
      <c r="V88" s="127"/>
      <c r="W88" s="127"/>
      <c r="X88" s="127"/>
    </row>
    <row r="89" spans="5:24" x14ac:dyDescent="0.35">
      <c r="E89" s="124" t="s">
        <v>320</v>
      </c>
      <c r="F89" t="s">
        <v>376</v>
      </c>
      <c r="G89" s="127" t="s">
        <v>354</v>
      </c>
      <c r="H89" s="211" t="str">
        <f>'IES Participantes 2026'!AF36</f>
        <v>Universidade de Évora</v>
      </c>
      <c r="I89" s="127">
        <f>'IES Participantes 2026'!AJ36</f>
        <v>2</v>
      </c>
      <c r="J89" s="134">
        <f t="shared" si="18"/>
        <v>2497.5</v>
      </c>
      <c r="K89" s="131">
        <v>7</v>
      </c>
      <c r="L89" s="134">
        <f t="shared" si="15"/>
        <v>0</v>
      </c>
      <c r="M89">
        <v>6</v>
      </c>
      <c r="N89" s="134">
        <f t="shared" si="16"/>
        <v>3000</v>
      </c>
      <c r="O89" t="s">
        <v>256</v>
      </c>
      <c r="P89" s="127" t="s">
        <v>355</v>
      </c>
      <c r="Q89" s="138">
        <v>1941.18</v>
      </c>
      <c r="R89" s="127" t="str">
        <f t="shared" si="19"/>
        <v>500 - 1999</v>
      </c>
      <c r="S89" s="150" t="str">
        <f t="shared" si="20"/>
        <v>309</v>
      </c>
      <c r="T89" s="149">
        <f t="shared" si="17"/>
        <v>618</v>
      </c>
      <c r="U89" s="127"/>
      <c r="V89" s="127"/>
      <c r="W89" s="127"/>
      <c r="X89" s="127"/>
    </row>
    <row r="90" spans="5:24" x14ac:dyDescent="0.35">
      <c r="E90" s="124" t="s">
        <v>320</v>
      </c>
      <c r="F90" t="s">
        <v>376</v>
      </c>
      <c r="G90" s="127" t="s">
        <v>354</v>
      </c>
      <c r="H90" s="211" t="str">
        <f>'IES Participantes 2026'!AF37</f>
        <v>Universidade de Trás os Montes e Alto Douro</v>
      </c>
      <c r="I90" s="127">
        <f>'IES Participantes 2026'!AJ37</f>
        <v>2</v>
      </c>
      <c r="J90" s="134">
        <f t="shared" si="18"/>
        <v>2497.5</v>
      </c>
      <c r="K90" s="131">
        <v>7</v>
      </c>
      <c r="L90" s="134">
        <f t="shared" si="15"/>
        <v>0</v>
      </c>
      <c r="M90">
        <v>6</v>
      </c>
      <c r="N90" s="134">
        <f t="shared" si="16"/>
        <v>3000</v>
      </c>
      <c r="O90" t="s">
        <v>304</v>
      </c>
      <c r="P90" s="127" t="s">
        <v>355</v>
      </c>
      <c r="Q90" s="138">
        <v>1666</v>
      </c>
      <c r="R90" s="127" t="str">
        <f t="shared" si="19"/>
        <v>500 - 1999</v>
      </c>
      <c r="S90" s="150" t="str">
        <f t="shared" si="20"/>
        <v>309</v>
      </c>
      <c r="T90" s="149">
        <f t="shared" si="17"/>
        <v>618</v>
      </c>
      <c r="U90" s="127"/>
      <c r="V90" s="127"/>
      <c r="W90" s="127"/>
      <c r="X90" s="127"/>
    </row>
    <row r="91" spans="5:24" x14ac:dyDescent="0.35">
      <c r="E91" s="124" t="s">
        <v>320</v>
      </c>
      <c r="F91" t="s">
        <v>376</v>
      </c>
      <c r="G91" s="127" t="s">
        <v>354</v>
      </c>
      <c r="H91" s="211" t="str">
        <f>'IES Participantes 2026'!AF38</f>
        <v>Universidade do Minho</v>
      </c>
      <c r="I91" s="127">
        <f>'IES Participantes 2026'!AJ38</f>
        <v>3</v>
      </c>
      <c r="J91" s="134">
        <f t="shared" si="18"/>
        <v>3746.25</v>
      </c>
      <c r="K91" s="131">
        <v>7</v>
      </c>
      <c r="L91" s="134">
        <f t="shared" si="15"/>
        <v>0</v>
      </c>
      <c r="M91">
        <v>6</v>
      </c>
      <c r="N91" s="134">
        <f t="shared" si="16"/>
        <v>4500</v>
      </c>
      <c r="O91" t="s">
        <v>304</v>
      </c>
      <c r="P91" s="127" t="s">
        <v>355</v>
      </c>
      <c r="Q91" s="138">
        <v>1666</v>
      </c>
      <c r="R91" s="127" t="str">
        <f t="shared" si="19"/>
        <v>500 - 1999</v>
      </c>
      <c r="S91" s="150" t="str">
        <f t="shared" si="20"/>
        <v>309</v>
      </c>
      <c r="T91" s="149">
        <f t="shared" si="17"/>
        <v>927</v>
      </c>
      <c r="U91" s="127"/>
      <c r="V91" s="127"/>
      <c r="W91" s="127"/>
      <c r="X91" s="127"/>
    </row>
    <row r="92" spans="5:24" x14ac:dyDescent="0.35">
      <c r="E92" s="124" t="s">
        <v>320</v>
      </c>
      <c r="F92" t="s">
        <v>376</v>
      </c>
      <c r="G92" s="127" t="s">
        <v>354</v>
      </c>
      <c r="H92" s="211" t="str">
        <f>'IES Participantes 2026'!AF39</f>
        <v>Universidade do Porto</v>
      </c>
      <c r="I92" s="127">
        <f>'IES Participantes 2026'!AJ39</f>
        <v>3</v>
      </c>
      <c r="J92" s="134">
        <f t="shared" si="18"/>
        <v>3746.25</v>
      </c>
      <c r="K92" s="131">
        <v>7</v>
      </c>
      <c r="L92" s="134">
        <f t="shared" si="15"/>
        <v>0</v>
      </c>
      <c r="M92">
        <v>6</v>
      </c>
      <c r="N92" s="134">
        <f t="shared" si="16"/>
        <v>4500</v>
      </c>
      <c r="O92" t="s">
        <v>304</v>
      </c>
      <c r="P92" s="127" t="s">
        <v>355</v>
      </c>
      <c r="Q92" s="138">
        <v>1666</v>
      </c>
      <c r="R92" s="127" t="str">
        <f t="shared" si="19"/>
        <v>500 - 1999</v>
      </c>
      <c r="S92" s="150" t="str">
        <f t="shared" si="20"/>
        <v>309</v>
      </c>
      <c r="T92" s="149">
        <f t="shared" si="17"/>
        <v>927</v>
      </c>
      <c r="U92" s="127"/>
      <c r="V92" s="127"/>
      <c r="W92" s="127"/>
      <c r="X92" s="127"/>
    </row>
    <row r="93" spans="5:24" x14ac:dyDescent="0.35">
      <c r="E93" s="125" t="s">
        <v>320</v>
      </c>
      <c r="F93" s="27" t="s">
        <v>376</v>
      </c>
      <c r="G93" s="128" t="s">
        <v>354</v>
      </c>
      <c r="H93" s="212" t="str">
        <f>'IES Participantes 2026'!AF40</f>
        <v>Universidade Lusíada / Fundação Minerva</v>
      </c>
      <c r="I93" s="128">
        <f>'IES Participantes 2026'!AJ40</f>
        <v>2</v>
      </c>
      <c r="J93" s="135">
        <f>$B$10*I93</f>
        <v>2497.5</v>
      </c>
      <c r="K93" s="123">
        <v>7</v>
      </c>
      <c r="L93" s="135">
        <f t="shared" si="15"/>
        <v>0</v>
      </c>
      <c r="M93" s="27">
        <v>6</v>
      </c>
      <c r="N93" s="135">
        <f t="shared" si="16"/>
        <v>3000</v>
      </c>
      <c r="O93" s="27" t="s">
        <v>304</v>
      </c>
      <c r="P93" s="128" t="s">
        <v>355</v>
      </c>
      <c r="Q93" s="139">
        <v>1666</v>
      </c>
      <c r="R93" s="128" t="str">
        <f t="shared" si="19"/>
        <v>500 - 1999</v>
      </c>
      <c r="S93" s="152" t="str">
        <f t="shared" si="20"/>
        <v>309</v>
      </c>
      <c r="T93" s="151">
        <f t="shared" si="17"/>
        <v>618</v>
      </c>
      <c r="U93" s="128"/>
      <c r="V93" s="128"/>
      <c r="W93" s="128"/>
      <c r="X93" s="128"/>
    </row>
    <row r="94" spans="5:24" x14ac:dyDescent="0.35">
      <c r="E94" s="145" t="s">
        <v>57</v>
      </c>
      <c r="F94" t="s">
        <v>265</v>
      </c>
      <c r="G94" s="127" t="s">
        <v>399</v>
      </c>
      <c r="H94" s="211" t="str">
        <f>'IES Participantes 2026'!$AL$15</f>
        <v>CESPU– Cooperativa de Ensino Superior Politécnico e Universitário, CRL</v>
      </c>
      <c r="I94" s="131">
        <f>'IES Participantes 2026'!$AP$15</f>
        <v>2</v>
      </c>
      <c r="J94" s="134">
        <v>0</v>
      </c>
      <c r="K94" s="131">
        <v>2</v>
      </c>
      <c r="L94" s="134">
        <f t="shared" si="15"/>
        <v>0</v>
      </c>
      <c r="M94">
        <v>2</v>
      </c>
      <c r="N94" s="134">
        <f>$B$5*M94*I94</f>
        <v>520</v>
      </c>
      <c r="P94" s="127"/>
      <c r="Q94" s="138"/>
      <c r="R94" s="127"/>
      <c r="S94" s="150"/>
      <c r="T94" s="149"/>
      <c r="U94" s="127"/>
      <c r="V94" s="127"/>
      <c r="W94" s="134">
        <f>SUM(N94:N117)</f>
        <v>11960</v>
      </c>
      <c r="X94" s="127"/>
    </row>
    <row r="95" spans="5:24" x14ac:dyDescent="0.35">
      <c r="E95" s="124" t="s">
        <v>57</v>
      </c>
      <c r="F95" t="s">
        <v>265</v>
      </c>
      <c r="G95" s="127" t="s">
        <v>399</v>
      </c>
      <c r="H95" s="211" t="str">
        <f>'IES Participantes 2026'!$AL$16</f>
        <v>EUVG- Escola Universitária Vasco da Gama</v>
      </c>
      <c r="I95" s="131">
        <f>'IES Participantes 2026'!$AP$16</f>
        <v>1</v>
      </c>
      <c r="J95" s="134">
        <v>0</v>
      </c>
      <c r="K95" s="131">
        <v>2</v>
      </c>
      <c r="L95" s="134"/>
      <c r="M95">
        <v>2</v>
      </c>
      <c r="N95" s="134">
        <f t="shared" ref="N95:N117" si="21">$B$5*M95*I95</f>
        <v>260</v>
      </c>
      <c r="P95" s="127"/>
      <c r="Q95" s="138"/>
      <c r="R95" s="127"/>
      <c r="S95" s="150"/>
      <c r="T95" s="149"/>
      <c r="U95" s="127"/>
      <c r="V95" s="127"/>
      <c r="W95" s="127"/>
      <c r="X95" s="127"/>
    </row>
    <row r="96" spans="5:24" x14ac:dyDescent="0.35">
      <c r="E96" s="124" t="s">
        <v>57</v>
      </c>
      <c r="F96" t="s">
        <v>265</v>
      </c>
      <c r="G96" s="127" t="s">
        <v>399</v>
      </c>
      <c r="H96" s="211" t="str">
        <f>'IES Participantes 2026'!$AL$17</f>
        <v>Instituto Politécnico da Guarda</v>
      </c>
      <c r="I96" s="131">
        <f>'IES Participantes 2026'!$AP$17</f>
        <v>2</v>
      </c>
      <c r="J96" s="134">
        <v>0</v>
      </c>
      <c r="K96" s="131">
        <v>2</v>
      </c>
      <c r="L96" s="134"/>
      <c r="M96">
        <v>2</v>
      </c>
      <c r="N96" s="134">
        <f t="shared" si="21"/>
        <v>520</v>
      </c>
      <c r="P96" s="127"/>
      <c r="Q96" s="138"/>
      <c r="R96" s="127"/>
      <c r="S96" s="150"/>
      <c r="T96" s="149"/>
      <c r="U96" s="127"/>
      <c r="V96" s="127"/>
      <c r="W96" s="127"/>
      <c r="X96" s="127"/>
    </row>
    <row r="97" spans="5:24" x14ac:dyDescent="0.35">
      <c r="E97" s="124" t="s">
        <v>57</v>
      </c>
      <c r="F97" t="s">
        <v>265</v>
      </c>
      <c r="G97" s="127" t="s">
        <v>399</v>
      </c>
      <c r="H97" s="211" t="str">
        <f>'IES Participantes 2026'!$AL$18</f>
        <v>Instituto Politécnico de Beja</v>
      </c>
      <c r="I97" s="131">
        <f>'IES Participantes 2026'!$AP$18</f>
        <v>2</v>
      </c>
      <c r="J97" s="134">
        <v>0</v>
      </c>
      <c r="K97" s="131">
        <v>2</v>
      </c>
      <c r="L97" s="134"/>
      <c r="M97">
        <v>2</v>
      </c>
      <c r="N97" s="134">
        <f t="shared" si="21"/>
        <v>520</v>
      </c>
      <c r="P97" s="127"/>
      <c r="Q97" s="138"/>
      <c r="R97" s="127"/>
      <c r="S97" s="150"/>
      <c r="T97" s="149"/>
      <c r="U97" s="127"/>
      <c r="V97" s="127"/>
      <c r="W97" s="127"/>
      <c r="X97" s="127"/>
    </row>
    <row r="98" spans="5:24" x14ac:dyDescent="0.35">
      <c r="E98" s="124" t="s">
        <v>57</v>
      </c>
      <c r="F98" t="s">
        <v>265</v>
      </c>
      <c r="G98" s="127" t="s">
        <v>399</v>
      </c>
      <c r="H98" s="211" t="str">
        <f>'IES Participantes 2026'!$AL$19</f>
        <v>Instituto Politécnico de Bragança</v>
      </c>
      <c r="I98" s="131">
        <f>'IES Participantes 2026'!$AP$19</f>
        <v>2</v>
      </c>
      <c r="J98" s="134">
        <v>0</v>
      </c>
      <c r="K98" s="131">
        <v>2</v>
      </c>
      <c r="L98" s="134"/>
      <c r="M98">
        <v>2</v>
      </c>
      <c r="N98" s="134">
        <f t="shared" si="21"/>
        <v>520</v>
      </c>
      <c r="P98" s="127"/>
      <c r="Q98" s="138"/>
      <c r="R98" s="127"/>
      <c r="S98" s="150"/>
      <c r="T98" s="149"/>
      <c r="U98" s="127"/>
      <c r="V98" s="127"/>
      <c r="W98" s="127"/>
      <c r="X98" s="127"/>
    </row>
    <row r="99" spans="5:24" x14ac:dyDescent="0.35">
      <c r="E99" s="124" t="s">
        <v>57</v>
      </c>
      <c r="F99" t="s">
        <v>265</v>
      </c>
      <c r="G99" s="127" t="s">
        <v>399</v>
      </c>
      <c r="H99" s="211" t="str">
        <f>'IES Participantes 2026'!$AL$20</f>
        <v>Instituto Politécnico de Castelo Branco</v>
      </c>
      <c r="I99" s="131">
        <f>'IES Participantes 2026'!$AP$20</f>
        <v>2</v>
      </c>
      <c r="J99" s="134">
        <v>0</v>
      </c>
      <c r="K99" s="131">
        <v>2</v>
      </c>
      <c r="L99" s="134"/>
      <c r="M99">
        <v>2</v>
      </c>
      <c r="N99" s="134">
        <f t="shared" si="21"/>
        <v>520</v>
      </c>
      <c r="P99" s="127"/>
      <c r="Q99" s="138"/>
      <c r="R99" s="127"/>
      <c r="S99" s="150"/>
      <c r="T99" s="149"/>
      <c r="U99" s="127"/>
      <c r="V99" s="127"/>
      <c r="W99" s="127"/>
      <c r="X99" s="127"/>
    </row>
    <row r="100" spans="5:24" x14ac:dyDescent="0.35">
      <c r="E100" s="124" t="s">
        <v>57</v>
      </c>
      <c r="F100" t="s">
        <v>265</v>
      </c>
      <c r="G100" s="127" t="s">
        <v>399</v>
      </c>
      <c r="H100" s="211" t="str">
        <f>'IES Participantes 2026'!$AL$21</f>
        <v>Instituto Politécnico de Coimbra</v>
      </c>
      <c r="I100" s="131">
        <f>'IES Participantes 2026'!$AP$21</f>
        <v>2</v>
      </c>
      <c r="J100" s="134">
        <v>0</v>
      </c>
      <c r="K100" s="131">
        <v>2</v>
      </c>
      <c r="L100" s="134"/>
      <c r="M100">
        <v>2</v>
      </c>
      <c r="N100" s="134">
        <f t="shared" si="21"/>
        <v>520</v>
      </c>
      <c r="P100" s="127"/>
      <c r="Q100" s="138"/>
      <c r="R100" s="127"/>
      <c r="S100" s="150"/>
      <c r="T100" s="149"/>
      <c r="U100" s="127"/>
      <c r="V100" s="127"/>
      <c r="W100" s="127"/>
      <c r="X100" s="127"/>
    </row>
    <row r="101" spans="5:24" x14ac:dyDescent="0.35">
      <c r="E101" s="124" t="s">
        <v>57</v>
      </c>
      <c r="F101" t="s">
        <v>265</v>
      </c>
      <c r="G101" s="127" t="s">
        <v>399</v>
      </c>
      <c r="H101" s="211" t="str">
        <f>'IES Participantes 2026'!$AL$22</f>
        <v xml:space="preserve">Instituto Politécnico de Leiria </v>
      </c>
      <c r="I101" s="131">
        <f>'IES Participantes 2026'!$AP$22</f>
        <v>2</v>
      </c>
      <c r="J101" s="134">
        <v>0</v>
      </c>
      <c r="K101" s="131">
        <v>2</v>
      </c>
      <c r="L101" s="134"/>
      <c r="M101">
        <v>2</v>
      </c>
      <c r="N101" s="134">
        <f t="shared" si="21"/>
        <v>520</v>
      </c>
      <c r="P101" s="127"/>
      <c r="Q101" s="138"/>
      <c r="R101" s="127"/>
      <c r="S101" s="150"/>
      <c r="T101" s="149"/>
      <c r="U101" s="127"/>
      <c r="V101" s="127"/>
      <c r="W101" s="127"/>
      <c r="X101" s="127"/>
    </row>
    <row r="102" spans="5:24" x14ac:dyDescent="0.35">
      <c r="E102" s="124" t="s">
        <v>57</v>
      </c>
      <c r="F102" t="s">
        <v>265</v>
      </c>
      <c r="G102" s="127" t="s">
        <v>399</v>
      </c>
      <c r="H102" s="211" t="str">
        <f>'IES Participantes 2026'!$AL$23</f>
        <v>Instituto Politécnico de Santarém</v>
      </c>
      <c r="I102" s="131">
        <f>'IES Participantes 2026'!$AP$23</f>
        <v>2</v>
      </c>
      <c r="J102" s="134">
        <v>0</v>
      </c>
      <c r="K102" s="131">
        <v>2</v>
      </c>
      <c r="L102" s="134"/>
      <c r="M102">
        <v>2</v>
      </c>
      <c r="N102" s="134">
        <f t="shared" si="21"/>
        <v>520</v>
      </c>
      <c r="P102" s="127"/>
      <c r="Q102" s="138"/>
      <c r="R102" s="127"/>
      <c r="S102" s="150"/>
      <c r="T102" s="149"/>
      <c r="U102" s="127"/>
      <c r="V102" s="127"/>
      <c r="W102" s="127"/>
      <c r="X102" s="127"/>
    </row>
    <row r="103" spans="5:24" x14ac:dyDescent="0.35">
      <c r="E103" s="124" t="s">
        <v>57</v>
      </c>
      <c r="F103" t="s">
        <v>265</v>
      </c>
      <c r="G103" s="127" t="s">
        <v>399</v>
      </c>
      <c r="H103" s="211" t="str">
        <f>'IES Participantes 2026'!$AL$24</f>
        <v>Instituto Politécnico de Tomar</v>
      </c>
      <c r="I103" s="131">
        <f>'IES Participantes 2026'!$AP$24</f>
        <v>2</v>
      </c>
      <c r="J103" s="134">
        <v>0</v>
      </c>
      <c r="K103" s="131">
        <v>2</v>
      </c>
      <c r="L103" s="134"/>
      <c r="M103">
        <v>2</v>
      </c>
      <c r="N103" s="134">
        <f t="shared" si="21"/>
        <v>520</v>
      </c>
      <c r="P103" s="127"/>
      <c r="Q103" s="138"/>
      <c r="R103" s="127"/>
      <c r="S103" s="150"/>
      <c r="T103" s="149"/>
      <c r="U103" s="127"/>
      <c r="V103" s="127"/>
      <c r="W103" s="127"/>
      <c r="X103" s="127"/>
    </row>
    <row r="104" spans="5:24" x14ac:dyDescent="0.35">
      <c r="E104" s="124" t="s">
        <v>57</v>
      </c>
      <c r="F104" t="s">
        <v>265</v>
      </c>
      <c r="G104" s="127" t="s">
        <v>399</v>
      </c>
      <c r="H104" s="211" t="str">
        <f>'IES Participantes 2026'!$AL$25</f>
        <v>Instituto Politécnico de Viana do Castelo</v>
      </c>
      <c r="I104" s="131">
        <f>'IES Participantes 2026'!$AP$25</f>
        <v>2</v>
      </c>
      <c r="J104" s="134">
        <v>0</v>
      </c>
      <c r="K104" s="131">
        <v>2</v>
      </c>
      <c r="L104" s="134"/>
      <c r="M104">
        <v>2</v>
      </c>
      <c r="N104" s="134">
        <f t="shared" si="21"/>
        <v>520</v>
      </c>
      <c r="P104" s="127"/>
      <c r="Q104" s="138"/>
      <c r="R104" s="127"/>
      <c r="S104" s="150"/>
      <c r="T104" s="149"/>
      <c r="U104" s="127"/>
      <c r="V104" s="127"/>
      <c r="W104" s="127"/>
      <c r="X104" s="127"/>
    </row>
    <row r="105" spans="5:24" x14ac:dyDescent="0.35">
      <c r="E105" s="124" t="s">
        <v>57</v>
      </c>
      <c r="F105" t="s">
        <v>265</v>
      </c>
      <c r="G105" s="127" t="s">
        <v>399</v>
      </c>
      <c r="H105" s="211" t="str">
        <f>'IES Participantes 2026'!$AL$26</f>
        <v>Instituto Politécnico de Viseu</v>
      </c>
      <c r="I105" s="131">
        <f>'IES Participantes 2026'!$AP$26</f>
        <v>2</v>
      </c>
      <c r="J105" s="134">
        <v>0</v>
      </c>
      <c r="K105" s="131">
        <v>2</v>
      </c>
      <c r="L105" s="134"/>
      <c r="M105">
        <v>0</v>
      </c>
      <c r="N105" s="134">
        <f t="shared" si="21"/>
        <v>0</v>
      </c>
      <c r="P105" s="127"/>
      <c r="Q105" s="138"/>
      <c r="R105" s="127"/>
      <c r="S105" s="150"/>
      <c r="T105" s="149"/>
      <c r="U105" s="127"/>
      <c r="V105" s="127"/>
      <c r="W105" s="127"/>
      <c r="X105" s="127"/>
    </row>
    <row r="106" spans="5:24" x14ac:dyDescent="0.35">
      <c r="E106" s="124" t="s">
        <v>57</v>
      </c>
      <c r="F106" t="s">
        <v>265</v>
      </c>
      <c r="G106" s="127" t="s">
        <v>399</v>
      </c>
      <c r="H106" s="270" t="str">
        <f>'IES Participantes 2026'!$AL$27</f>
        <v>Instituto Politécnico do Porto</v>
      </c>
      <c r="I106" s="131">
        <v>3</v>
      </c>
      <c r="J106" s="134">
        <v>0</v>
      </c>
      <c r="K106" s="131">
        <v>2</v>
      </c>
      <c r="L106" s="134"/>
      <c r="M106">
        <v>2</v>
      </c>
      <c r="N106" s="134">
        <f t="shared" si="21"/>
        <v>780</v>
      </c>
      <c r="P106" s="127"/>
      <c r="Q106" s="138"/>
      <c r="R106" s="127"/>
      <c r="S106" s="150"/>
      <c r="T106" s="149"/>
      <c r="U106" s="127"/>
      <c r="V106" s="127"/>
      <c r="W106" s="127"/>
      <c r="X106" s="127"/>
    </row>
    <row r="107" spans="5:24" x14ac:dyDescent="0.35">
      <c r="E107" s="124" t="s">
        <v>57</v>
      </c>
      <c r="F107" t="s">
        <v>265</v>
      </c>
      <c r="G107" s="127" t="s">
        <v>399</v>
      </c>
      <c r="H107" s="211" t="str">
        <f>'IES Participantes 2026'!$AL$28</f>
        <v>Instituto Superior Miguel Torga</v>
      </c>
      <c r="I107" s="131">
        <f>'IES Participantes 2026'!$AP$28</f>
        <v>1</v>
      </c>
      <c r="J107" s="134">
        <v>0</v>
      </c>
      <c r="K107" s="131">
        <v>2</v>
      </c>
      <c r="L107" s="134"/>
      <c r="M107">
        <v>2</v>
      </c>
      <c r="N107" s="134">
        <f t="shared" si="21"/>
        <v>260</v>
      </c>
      <c r="P107" s="127"/>
      <c r="Q107" s="138"/>
      <c r="R107" s="127"/>
      <c r="S107" s="150"/>
      <c r="T107" s="149"/>
      <c r="U107" s="127"/>
      <c r="V107" s="127"/>
      <c r="W107" s="127"/>
      <c r="X107" s="127"/>
    </row>
    <row r="108" spans="5:24" x14ac:dyDescent="0.35">
      <c r="E108" s="124" t="s">
        <v>57</v>
      </c>
      <c r="F108" t="s">
        <v>265</v>
      </c>
      <c r="G108" s="127" t="s">
        <v>399</v>
      </c>
      <c r="H108" s="211" t="str">
        <f>'IES Participantes 2026'!$AL$29</f>
        <v>ISPGAYA - Instituto Superior Politécnico Gaya</v>
      </c>
      <c r="I108" s="131">
        <f>'IES Participantes 2026'!$AP$29</f>
        <v>1</v>
      </c>
      <c r="J108" s="134">
        <v>0</v>
      </c>
      <c r="K108" s="131">
        <v>2</v>
      </c>
      <c r="L108" s="134"/>
      <c r="M108">
        <v>2</v>
      </c>
      <c r="N108" s="134">
        <f t="shared" si="21"/>
        <v>260</v>
      </c>
      <c r="P108" s="127"/>
      <c r="Q108" s="138"/>
      <c r="R108" s="127"/>
      <c r="S108" s="150"/>
      <c r="T108" s="149"/>
      <c r="U108" s="127"/>
      <c r="V108" s="127"/>
      <c r="W108" s="127"/>
      <c r="X108" s="127"/>
    </row>
    <row r="109" spans="5:24" x14ac:dyDescent="0.35">
      <c r="E109" s="124" t="s">
        <v>57</v>
      </c>
      <c r="F109" t="s">
        <v>265</v>
      </c>
      <c r="G109" s="127" t="s">
        <v>399</v>
      </c>
      <c r="H109" s="211" t="str">
        <f>'IES Participantes 2026'!$AL$30</f>
        <v>Santa Maria Health School</v>
      </c>
      <c r="I109" s="131">
        <f>'IES Participantes 2026'!$AP$30</f>
        <v>1</v>
      </c>
      <c r="J109" s="134">
        <v>0</v>
      </c>
      <c r="K109" s="131">
        <v>2</v>
      </c>
      <c r="L109" s="134"/>
      <c r="M109">
        <v>2</v>
      </c>
      <c r="N109" s="134">
        <f t="shared" si="21"/>
        <v>260</v>
      </c>
      <c r="P109" s="127"/>
      <c r="Q109" s="138"/>
      <c r="R109" s="127"/>
      <c r="S109" s="150"/>
      <c r="T109" s="149"/>
      <c r="U109" s="127"/>
      <c r="V109" s="127"/>
      <c r="W109" s="127"/>
      <c r="X109" s="127"/>
    </row>
    <row r="110" spans="5:24" x14ac:dyDescent="0.35">
      <c r="E110" s="124" t="s">
        <v>57</v>
      </c>
      <c r="F110" t="s">
        <v>265</v>
      </c>
      <c r="G110" s="127" t="s">
        <v>399</v>
      </c>
      <c r="H110" s="211" t="str">
        <f>'IES Participantes 2026'!$AL$31</f>
        <v>Universidade Católica Portuguesa - Porto</v>
      </c>
      <c r="I110" s="131">
        <f>'IES Participantes 2026'!$AP$31</f>
        <v>2</v>
      </c>
      <c r="J110" s="134">
        <v>0</v>
      </c>
      <c r="K110" s="131">
        <v>2</v>
      </c>
      <c r="L110" s="134"/>
      <c r="M110">
        <v>2</v>
      </c>
      <c r="N110" s="134">
        <f t="shared" si="21"/>
        <v>520</v>
      </c>
      <c r="P110" s="127"/>
      <c r="Q110" s="138"/>
      <c r="R110" s="127"/>
      <c r="S110" s="150"/>
      <c r="T110" s="149"/>
      <c r="U110" s="127"/>
      <c r="V110" s="127"/>
      <c r="W110" s="127"/>
      <c r="X110" s="127"/>
    </row>
    <row r="111" spans="5:24" x14ac:dyDescent="0.35">
      <c r="E111" s="124" t="s">
        <v>57</v>
      </c>
      <c r="F111" t="s">
        <v>265</v>
      </c>
      <c r="G111" s="127" t="s">
        <v>399</v>
      </c>
      <c r="H111" s="211" t="str">
        <f>'IES Participantes 2026'!$AL$32</f>
        <v>Universidade da Beira Interior</v>
      </c>
      <c r="I111" s="131">
        <f>'IES Participantes 2026'!$AP$32</f>
        <v>2</v>
      </c>
      <c r="J111" s="134">
        <v>0</v>
      </c>
      <c r="K111" s="131">
        <v>2</v>
      </c>
      <c r="L111" s="134"/>
      <c r="M111">
        <v>2</v>
      </c>
      <c r="N111" s="134">
        <f t="shared" si="21"/>
        <v>520</v>
      </c>
      <c r="P111" s="127"/>
      <c r="Q111" s="138"/>
      <c r="R111" s="127"/>
      <c r="S111" s="150"/>
      <c r="T111" s="149"/>
      <c r="U111" s="127"/>
      <c r="V111" s="127"/>
      <c r="W111" s="127"/>
      <c r="X111" s="127"/>
    </row>
    <row r="112" spans="5:24" x14ac:dyDescent="0.35">
      <c r="E112" s="124" t="s">
        <v>57</v>
      </c>
      <c r="F112" t="s">
        <v>265</v>
      </c>
      <c r="G112" s="127" t="s">
        <v>399</v>
      </c>
      <c r="H112" s="211" t="str">
        <f>'IES Participantes 2026'!$AL$33</f>
        <v>Universidade de Aveiro</v>
      </c>
      <c r="I112" s="131">
        <f>'IES Participantes 2026'!$AP$33</f>
        <v>3</v>
      </c>
      <c r="J112" s="134">
        <v>0</v>
      </c>
      <c r="K112" s="131">
        <v>2</v>
      </c>
      <c r="L112" s="134"/>
      <c r="M112">
        <v>2</v>
      </c>
      <c r="N112" s="134">
        <f t="shared" si="21"/>
        <v>780</v>
      </c>
      <c r="P112" s="127"/>
      <c r="Q112" s="138"/>
      <c r="R112" s="127"/>
      <c r="S112" s="150"/>
      <c r="T112" s="149"/>
      <c r="U112" s="127"/>
      <c r="V112" s="127"/>
      <c r="W112" s="127"/>
      <c r="X112" s="127"/>
    </row>
    <row r="113" spans="5:24" x14ac:dyDescent="0.35">
      <c r="E113" s="124" t="s">
        <v>57</v>
      </c>
      <c r="F113" t="s">
        <v>265</v>
      </c>
      <c r="G113" s="127" t="s">
        <v>399</v>
      </c>
      <c r="H113" s="211" t="str">
        <f>'IES Participantes 2026'!$AL$34</f>
        <v>Universidade de Coimbra</v>
      </c>
      <c r="I113" s="131">
        <f>'IES Participantes 2026'!$AP$34</f>
        <v>3</v>
      </c>
      <c r="J113" s="134">
        <v>0</v>
      </c>
      <c r="K113" s="131">
        <v>2</v>
      </c>
      <c r="L113" s="134"/>
      <c r="M113">
        <v>2</v>
      </c>
      <c r="N113" s="134">
        <f t="shared" si="21"/>
        <v>780</v>
      </c>
      <c r="P113" s="127"/>
      <c r="Q113" s="138"/>
      <c r="R113" s="127"/>
      <c r="S113" s="150"/>
      <c r="T113" s="149"/>
      <c r="U113" s="127"/>
      <c r="V113" s="127"/>
      <c r="W113" s="127"/>
      <c r="X113" s="127"/>
    </row>
    <row r="114" spans="5:24" x14ac:dyDescent="0.35">
      <c r="E114" s="124" t="s">
        <v>57</v>
      </c>
      <c r="F114" t="s">
        <v>265</v>
      </c>
      <c r="G114" s="127" t="s">
        <v>399</v>
      </c>
      <c r="H114" s="211" t="str">
        <f>'IES Participantes 2026'!$AL$35</f>
        <v>Universidade de Évora</v>
      </c>
      <c r="I114" s="131">
        <f>'IES Participantes 2026'!$AP$35</f>
        <v>2</v>
      </c>
      <c r="J114" s="134">
        <v>0</v>
      </c>
      <c r="K114" s="131">
        <v>2</v>
      </c>
      <c r="L114" s="134"/>
      <c r="M114">
        <v>2</v>
      </c>
      <c r="N114" s="134">
        <f t="shared" si="21"/>
        <v>520</v>
      </c>
      <c r="P114" s="127"/>
      <c r="Q114" s="138"/>
      <c r="R114" s="127"/>
      <c r="S114" s="150"/>
      <c r="T114" s="149"/>
      <c r="U114" s="127"/>
      <c r="V114" s="127"/>
      <c r="W114" s="127"/>
      <c r="X114" s="127"/>
    </row>
    <row r="115" spans="5:24" x14ac:dyDescent="0.35">
      <c r="E115" s="124" t="s">
        <v>57</v>
      </c>
      <c r="F115" t="s">
        <v>265</v>
      </c>
      <c r="G115" s="127" t="s">
        <v>399</v>
      </c>
      <c r="H115" s="211" t="str">
        <f>'IES Participantes 2026'!$AL$36</f>
        <v>Universidade de Trás os Montes e Alto Douro</v>
      </c>
      <c r="I115" s="131">
        <f>'IES Participantes 2026'!$AP$36</f>
        <v>2</v>
      </c>
      <c r="J115" s="134">
        <v>0</v>
      </c>
      <c r="K115" s="131">
        <v>2</v>
      </c>
      <c r="L115" s="134"/>
      <c r="M115">
        <v>2</v>
      </c>
      <c r="N115" s="134">
        <f t="shared" si="21"/>
        <v>520</v>
      </c>
      <c r="P115" s="127"/>
      <c r="Q115" s="138"/>
      <c r="R115" s="127"/>
      <c r="S115" s="150"/>
      <c r="T115" s="149"/>
      <c r="U115" s="127"/>
      <c r="V115" s="127"/>
      <c r="W115" s="127"/>
      <c r="X115" s="127"/>
    </row>
    <row r="116" spans="5:24" x14ac:dyDescent="0.35">
      <c r="E116" s="124" t="s">
        <v>57</v>
      </c>
      <c r="F116" t="s">
        <v>265</v>
      </c>
      <c r="G116" s="127" t="s">
        <v>399</v>
      </c>
      <c r="H116" s="211" t="str">
        <f>'IES Participantes 2026'!$AL$37</f>
        <v>Universidade do Minho</v>
      </c>
      <c r="I116" s="131">
        <f>'IES Participantes 2026'!$AP$37</f>
        <v>3</v>
      </c>
      <c r="J116" s="134">
        <v>0</v>
      </c>
      <c r="K116" s="131">
        <v>2</v>
      </c>
      <c r="L116" s="134"/>
      <c r="M116">
        <v>2</v>
      </c>
      <c r="N116" s="134">
        <f t="shared" si="21"/>
        <v>780</v>
      </c>
      <c r="P116" s="127"/>
      <c r="Q116" s="138"/>
      <c r="R116" s="127"/>
      <c r="S116" s="150"/>
      <c r="T116" s="149"/>
      <c r="U116" s="127"/>
      <c r="V116" s="127"/>
      <c r="W116" s="127"/>
      <c r="X116" s="127"/>
    </row>
    <row r="117" spans="5:24" x14ac:dyDescent="0.35">
      <c r="E117" s="124" t="s">
        <v>57</v>
      </c>
      <c r="F117" t="s">
        <v>265</v>
      </c>
      <c r="G117" s="127" t="s">
        <v>399</v>
      </c>
      <c r="H117" s="211" t="str">
        <f>'IES Participantes 2026'!$AL$38</f>
        <v>Universidade Lusíada / Fundação Minerva</v>
      </c>
      <c r="I117" s="131">
        <f>'IES Participantes 2026'!$AP$38</f>
        <v>2</v>
      </c>
      <c r="J117" s="134">
        <v>0</v>
      </c>
      <c r="K117" s="131">
        <v>2</v>
      </c>
      <c r="L117" s="134"/>
      <c r="M117">
        <v>2</v>
      </c>
      <c r="N117" s="134">
        <f t="shared" si="21"/>
        <v>520</v>
      </c>
      <c r="P117" s="127"/>
      <c r="Q117" s="138"/>
      <c r="R117" s="127"/>
      <c r="S117" s="150"/>
      <c r="T117" s="149"/>
      <c r="U117" s="127"/>
      <c r="V117" s="127"/>
      <c r="W117" s="127"/>
      <c r="X117" s="127"/>
    </row>
    <row r="118" spans="5:24" x14ac:dyDescent="0.35">
      <c r="E118" s="145" t="s">
        <v>346</v>
      </c>
      <c r="F118" s="144" t="s">
        <v>377</v>
      </c>
      <c r="G118" s="144" t="s">
        <v>59</v>
      </c>
      <c r="H118" s="210" t="str">
        <f>'IES Participantes 2026'!AR9</f>
        <v>Instituto Politécnico da Guarda</v>
      </c>
      <c r="I118" s="200">
        <f>'IES Participantes 2026'!AV9</f>
        <v>2</v>
      </c>
      <c r="J118" s="154">
        <f>$B$11*I118</f>
        <v>2200</v>
      </c>
      <c r="K118" s="200">
        <v>7</v>
      </c>
      <c r="L118" s="154">
        <f>$B$3*K118*I118</f>
        <v>0</v>
      </c>
      <c r="M118" s="181">
        <v>6</v>
      </c>
      <c r="N118" s="154">
        <f t="shared" ref="N118:N186" si="22">$B$4*M118*I118</f>
        <v>3000</v>
      </c>
      <c r="O118" s="181" t="s">
        <v>304</v>
      </c>
      <c r="P118" s="144" t="s">
        <v>357</v>
      </c>
      <c r="Q118" s="179">
        <v>5305.67</v>
      </c>
      <c r="R118" s="144" t="str">
        <f t="shared" si="19"/>
        <v>4000 - 7999</v>
      </c>
      <c r="S118" s="148" t="str">
        <f t="shared" si="20"/>
        <v>1188</v>
      </c>
      <c r="T118" s="146">
        <f t="shared" ref="T118:T131" si="23">S118*I118</f>
        <v>2376</v>
      </c>
      <c r="U118" s="154">
        <f>SUM(J118:J126)</f>
        <v>22000</v>
      </c>
      <c r="V118" s="154">
        <f>SUM(L118:L126)</f>
        <v>0</v>
      </c>
      <c r="W118" s="154">
        <f>SUM(N118:N126)</f>
        <v>30000</v>
      </c>
      <c r="X118" s="154">
        <f>SUM(T118:T126)</f>
        <v>23760</v>
      </c>
    </row>
    <row r="119" spans="5:24" x14ac:dyDescent="0.35">
      <c r="E119" s="124" t="s">
        <v>346</v>
      </c>
      <c r="F119" s="127" t="s">
        <v>377</v>
      </c>
      <c r="G119" s="127" t="s">
        <v>59</v>
      </c>
      <c r="H119" s="211" t="str">
        <f>'IES Participantes 2026'!AR10</f>
        <v>Instituto Politécnico de Beja</v>
      </c>
      <c r="I119" s="131">
        <f>'IES Participantes 2026'!AV10</f>
        <v>2</v>
      </c>
      <c r="J119" s="134">
        <f t="shared" ref="J119:J126" si="24">$B$11*I119</f>
        <v>2200</v>
      </c>
      <c r="K119" s="131">
        <v>7</v>
      </c>
      <c r="L119" s="134">
        <f t="shared" ref="L119:L186" si="25">$B$3*K119*I119</f>
        <v>0</v>
      </c>
      <c r="M119">
        <v>6</v>
      </c>
      <c r="N119" s="134">
        <f t="shared" si="22"/>
        <v>3000</v>
      </c>
      <c r="O119" t="s">
        <v>256</v>
      </c>
      <c r="P119" s="127" t="s">
        <v>357</v>
      </c>
      <c r="Q119" s="132">
        <v>5400.73</v>
      </c>
      <c r="R119" s="127" t="str">
        <f t="shared" si="19"/>
        <v>4000 - 7999</v>
      </c>
      <c r="S119" s="150" t="str">
        <f t="shared" si="20"/>
        <v>1188</v>
      </c>
      <c r="T119" s="149">
        <f t="shared" si="23"/>
        <v>2376</v>
      </c>
      <c r="U119" s="127"/>
      <c r="V119" s="127"/>
      <c r="W119" s="127"/>
      <c r="X119" s="127"/>
    </row>
    <row r="120" spans="5:24" x14ac:dyDescent="0.35">
      <c r="E120" s="124" t="s">
        <v>346</v>
      </c>
      <c r="F120" s="127" t="s">
        <v>377</v>
      </c>
      <c r="G120" s="127" t="s">
        <v>59</v>
      </c>
      <c r="H120" s="211" t="str">
        <f>'IES Participantes 2026'!AR11</f>
        <v>Instituto Politécnico de Bragança</v>
      </c>
      <c r="I120" s="131">
        <f>'IES Participantes 2026'!AV11</f>
        <v>2</v>
      </c>
      <c r="J120" s="134">
        <f t="shared" si="24"/>
        <v>2200</v>
      </c>
      <c r="K120" s="131">
        <v>7</v>
      </c>
      <c r="L120" s="134">
        <f t="shared" si="25"/>
        <v>0</v>
      </c>
      <c r="M120">
        <v>6</v>
      </c>
      <c r="N120" s="134">
        <f t="shared" si="22"/>
        <v>3000</v>
      </c>
      <c r="O120" t="s">
        <v>304</v>
      </c>
      <c r="P120" s="127" t="s">
        <v>357</v>
      </c>
      <c r="Q120" s="138">
        <v>5305.67</v>
      </c>
      <c r="R120" s="127" t="str">
        <f t="shared" si="19"/>
        <v>4000 - 7999</v>
      </c>
      <c r="S120" s="150" t="str">
        <f t="shared" si="20"/>
        <v>1188</v>
      </c>
      <c r="T120" s="149">
        <f t="shared" si="23"/>
        <v>2376</v>
      </c>
      <c r="U120" s="127"/>
      <c r="V120" s="127"/>
      <c r="W120" s="127"/>
      <c r="X120" s="127"/>
    </row>
    <row r="121" spans="5:24" x14ac:dyDescent="0.35">
      <c r="E121" s="124" t="s">
        <v>346</v>
      </c>
      <c r="F121" s="127" t="s">
        <v>377</v>
      </c>
      <c r="G121" s="127" t="s">
        <v>59</v>
      </c>
      <c r="H121" s="211" t="str">
        <f>'IES Participantes 2026'!AR12</f>
        <v>Instituto Politécnico de Viseu</v>
      </c>
      <c r="I121" s="131">
        <f>'IES Participantes 2026'!AV12</f>
        <v>2</v>
      </c>
      <c r="J121" s="134">
        <f t="shared" si="24"/>
        <v>2200</v>
      </c>
      <c r="K121" s="131">
        <v>7</v>
      </c>
      <c r="L121" s="134">
        <f t="shared" si="25"/>
        <v>0</v>
      </c>
      <c r="M121">
        <v>6</v>
      </c>
      <c r="N121" s="134">
        <f t="shared" si="22"/>
        <v>3000</v>
      </c>
      <c r="O121" t="s">
        <v>304</v>
      </c>
      <c r="P121" s="127" t="s">
        <v>357</v>
      </c>
      <c r="Q121" s="138">
        <v>5305.67</v>
      </c>
      <c r="R121" s="127" t="str">
        <f t="shared" si="19"/>
        <v>4000 - 7999</v>
      </c>
      <c r="S121" s="150" t="str">
        <f t="shared" si="20"/>
        <v>1188</v>
      </c>
      <c r="T121" s="149">
        <f t="shared" si="23"/>
        <v>2376</v>
      </c>
      <c r="U121" s="127"/>
      <c r="V121" s="127"/>
      <c r="W121" s="127"/>
      <c r="X121" s="127"/>
    </row>
    <row r="122" spans="5:24" x14ac:dyDescent="0.35">
      <c r="E122" s="124" t="s">
        <v>346</v>
      </c>
      <c r="F122" s="127" t="s">
        <v>377</v>
      </c>
      <c r="G122" s="127" t="s">
        <v>59</v>
      </c>
      <c r="H122" s="211" t="str">
        <f>'IES Participantes 2026'!AR13</f>
        <v>ISPGAYA - Instituto Superior Politécnico Gaya</v>
      </c>
      <c r="I122" s="131">
        <f>'IES Participantes 2026'!AV13</f>
        <v>1</v>
      </c>
      <c r="J122" s="134">
        <f t="shared" si="24"/>
        <v>1100</v>
      </c>
      <c r="K122" s="131">
        <v>7</v>
      </c>
      <c r="L122" s="134">
        <f t="shared" si="25"/>
        <v>0</v>
      </c>
      <c r="M122">
        <v>6</v>
      </c>
      <c r="N122" s="134">
        <f t="shared" si="22"/>
        <v>1500</v>
      </c>
      <c r="O122" t="s">
        <v>304</v>
      </c>
      <c r="P122" s="127" t="s">
        <v>357</v>
      </c>
      <c r="Q122" s="138">
        <v>5305.67</v>
      </c>
      <c r="R122" s="127" t="str">
        <f t="shared" si="19"/>
        <v>4000 - 7999</v>
      </c>
      <c r="S122" s="150" t="str">
        <f t="shared" si="20"/>
        <v>1188</v>
      </c>
      <c r="T122" s="149">
        <f t="shared" si="23"/>
        <v>1188</v>
      </c>
      <c r="U122" s="127"/>
      <c r="V122" s="127"/>
      <c r="W122" s="127"/>
      <c r="X122" s="127"/>
    </row>
    <row r="123" spans="5:24" x14ac:dyDescent="0.35">
      <c r="E123" s="124" t="s">
        <v>346</v>
      </c>
      <c r="F123" s="127" t="s">
        <v>377</v>
      </c>
      <c r="G123" s="127" t="s">
        <v>59</v>
      </c>
      <c r="H123" s="211" t="str">
        <f>'IES Participantes 2026'!AR14</f>
        <v>Universidade Católica Portuguesa - Porto</v>
      </c>
      <c r="I123" s="131">
        <f>'IES Participantes 2026'!AV14</f>
        <v>2</v>
      </c>
      <c r="J123" s="134">
        <f t="shared" si="24"/>
        <v>2200</v>
      </c>
      <c r="K123" s="131">
        <v>7</v>
      </c>
      <c r="L123" s="134">
        <f t="shared" si="25"/>
        <v>0</v>
      </c>
      <c r="M123">
        <v>6</v>
      </c>
      <c r="N123" s="134">
        <f t="shared" si="22"/>
        <v>3000</v>
      </c>
      <c r="O123" t="s">
        <v>304</v>
      </c>
      <c r="P123" s="127" t="s">
        <v>357</v>
      </c>
      <c r="Q123" s="138">
        <v>5305.67</v>
      </c>
      <c r="R123" s="127" t="str">
        <f t="shared" si="19"/>
        <v>4000 - 7999</v>
      </c>
      <c r="S123" s="150" t="str">
        <f t="shared" si="20"/>
        <v>1188</v>
      </c>
      <c r="T123" s="149">
        <f t="shared" si="23"/>
        <v>2376</v>
      </c>
      <c r="U123" s="127"/>
      <c r="V123" s="127"/>
      <c r="W123" s="127"/>
      <c r="X123" s="127"/>
    </row>
    <row r="124" spans="5:24" x14ac:dyDescent="0.35">
      <c r="E124" s="124" t="s">
        <v>346</v>
      </c>
      <c r="F124" s="127" t="s">
        <v>377</v>
      </c>
      <c r="G124" s="127" t="s">
        <v>59</v>
      </c>
      <c r="H124" s="211" t="str">
        <f>'IES Participantes 2026'!AR15</f>
        <v>Universidade de Aveiro</v>
      </c>
      <c r="I124" s="131">
        <f>'IES Participantes 2026'!AV15</f>
        <v>3</v>
      </c>
      <c r="J124" s="134">
        <f t="shared" si="24"/>
        <v>3300</v>
      </c>
      <c r="K124" s="131">
        <v>7</v>
      </c>
      <c r="L124" s="134">
        <f t="shared" si="25"/>
        <v>0</v>
      </c>
      <c r="M124">
        <v>6</v>
      </c>
      <c r="N124" s="134">
        <f t="shared" si="22"/>
        <v>4500</v>
      </c>
      <c r="O124" t="s">
        <v>304</v>
      </c>
      <c r="P124" s="127" t="s">
        <v>357</v>
      </c>
      <c r="Q124" s="138">
        <v>5305.67</v>
      </c>
      <c r="R124" s="127" t="str">
        <f t="shared" si="19"/>
        <v>4000 - 7999</v>
      </c>
      <c r="S124" s="150" t="str">
        <f t="shared" si="20"/>
        <v>1188</v>
      </c>
      <c r="T124" s="149">
        <f t="shared" si="23"/>
        <v>3564</v>
      </c>
      <c r="U124" s="127"/>
      <c r="V124" s="127"/>
      <c r="W124" s="127"/>
      <c r="X124" s="127"/>
    </row>
    <row r="125" spans="5:24" x14ac:dyDescent="0.35">
      <c r="E125" s="124" t="s">
        <v>346</v>
      </c>
      <c r="F125" s="127" t="s">
        <v>377</v>
      </c>
      <c r="G125" s="127" t="s">
        <v>59</v>
      </c>
      <c r="H125" s="211" t="str">
        <f>'IES Participantes 2026'!AR16</f>
        <v>Universidade de Coimbra</v>
      </c>
      <c r="I125" s="131">
        <f>'IES Participantes 2026'!AV16</f>
        <v>3</v>
      </c>
      <c r="J125" s="134">
        <f t="shared" si="24"/>
        <v>3300</v>
      </c>
      <c r="K125" s="131">
        <v>7</v>
      </c>
      <c r="L125" s="134">
        <f t="shared" si="25"/>
        <v>0</v>
      </c>
      <c r="M125">
        <v>6</v>
      </c>
      <c r="N125" s="134">
        <f t="shared" si="22"/>
        <v>4500</v>
      </c>
      <c r="O125" t="s">
        <v>256</v>
      </c>
      <c r="P125" s="127" t="s">
        <v>357</v>
      </c>
      <c r="Q125" s="132">
        <v>5400.73</v>
      </c>
      <c r="R125" s="127" t="str">
        <f t="shared" si="19"/>
        <v>4000 - 7999</v>
      </c>
      <c r="S125" s="150" t="str">
        <f t="shared" si="20"/>
        <v>1188</v>
      </c>
      <c r="T125" s="149">
        <f t="shared" si="23"/>
        <v>3564</v>
      </c>
      <c r="U125" s="127"/>
      <c r="V125" s="127"/>
      <c r="W125" s="127"/>
      <c r="X125" s="127"/>
    </row>
    <row r="126" spans="5:24" x14ac:dyDescent="0.35">
      <c r="E126" s="125" t="s">
        <v>346</v>
      </c>
      <c r="F126" s="128" t="s">
        <v>377</v>
      </c>
      <c r="G126" s="128" t="s">
        <v>59</v>
      </c>
      <c r="H126" s="212" t="str">
        <f>'IES Participantes 2026'!AR17</f>
        <v>Universidade do Minho</v>
      </c>
      <c r="I126" s="123">
        <f>'IES Participantes 2026'!AV17</f>
        <v>3</v>
      </c>
      <c r="J126" s="135">
        <f t="shared" si="24"/>
        <v>3300</v>
      </c>
      <c r="K126" s="123">
        <v>7</v>
      </c>
      <c r="L126" s="135">
        <f t="shared" si="25"/>
        <v>0</v>
      </c>
      <c r="M126" s="27">
        <v>6</v>
      </c>
      <c r="N126" s="135">
        <f t="shared" si="22"/>
        <v>4500</v>
      </c>
      <c r="O126" s="27" t="s">
        <v>304</v>
      </c>
      <c r="P126" s="128" t="s">
        <v>357</v>
      </c>
      <c r="Q126" s="139">
        <v>5305.67</v>
      </c>
      <c r="R126" s="128" t="str">
        <f t="shared" si="19"/>
        <v>4000 - 7999</v>
      </c>
      <c r="S126" s="152" t="str">
        <f t="shared" si="20"/>
        <v>1188</v>
      </c>
      <c r="T126" s="151">
        <f t="shared" si="23"/>
        <v>3564</v>
      </c>
      <c r="U126" s="128"/>
      <c r="V126" s="128"/>
      <c r="W126" s="128"/>
      <c r="X126" s="128"/>
    </row>
    <row r="127" spans="5:24" x14ac:dyDescent="0.35">
      <c r="E127" s="124" t="s">
        <v>401</v>
      </c>
      <c r="F127" s="127" t="s">
        <v>402</v>
      </c>
      <c r="G127" s="127" t="s">
        <v>35</v>
      </c>
      <c r="H127" s="211" t="s">
        <v>426</v>
      </c>
      <c r="I127" s="131">
        <v>2</v>
      </c>
      <c r="J127" s="134">
        <v>0</v>
      </c>
      <c r="K127" s="131"/>
      <c r="L127" s="134"/>
      <c r="M127">
        <v>3</v>
      </c>
      <c r="N127" s="154">
        <f>$B$5*M127*I127</f>
        <v>780</v>
      </c>
      <c r="O127" t="s">
        <v>429</v>
      </c>
      <c r="P127" s="127" t="s">
        <v>304</v>
      </c>
      <c r="Q127" s="132">
        <v>9841.33</v>
      </c>
      <c r="R127" s="127" t="str">
        <f t="shared" si="19"/>
        <v>8000 - Max</v>
      </c>
      <c r="S127" s="150" t="str">
        <f t="shared" si="20"/>
        <v>1735</v>
      </c>
      <c r="T127" s="154">
        <f t="shared" si="23"/>
        <v>3470</v>
      </c>
      <c r="U127" s="127"/>
      <c r="V127" s="127"/>
      <c r="W127" s="20">
        <f>SUM(N127:N131)</f>
        <v>3900</v>
      </c>
      <c r="X127" s="134">
        <f>SUM(T127:T131)</f>
        <v>16256</v>
      </c>
    </row>
    <row r="128" spans="5:24" x14ac:dyDescent="0.35">
      <c r="E128" s="124" t="s">
        <v>401</v>
      </c>
      <c r="F128" s="127" t="s">
        <v>402</v>
      </c>
      <c r="G128" s="127" t="s">
        <v>35</v>
      </c>
      <c r="H128" s="211" t="s">
        <v>425</v>
      </c>
      <c r="I128" s="131">
        <v>2</v>
      </c>
      <c r="J128" s="134">
        <v>0</v>
      </c>
      <c r="K128" s="131"/>
      <c r="L128" s="134"/>
      <c r="M128">
        <v>3</v>
      </c>
      <c r="N128" s="134">
        <f t="shared" ref="N128:N131" si="26">$B$5*M128*I128</f>
        <v>780</v>
      </c>
      <c r="O128" t="s">
        <v>335</v>
      </c>
      <c r="P128" s="127" t="s">
        <v>304</v>
      </c>
      <c r="Q128" s="132">
        <v>10440.969999999999</v>
      </c>
      <c r="R128" s="127" t="str">
        <f t="shared" si="19"/>
        <v>8000 - Max</v>
      </c>
      <c r="S128" s="150" t="str">
        <f t="shared" si="20"/>
        <v>1735</v>
      </c>
      <c r="T128" s="149">
        <f t="shared" si="23"/>
        <v>3470</v>
      </c>
      <c r="U128" s="127"/>
      <c r="V128" s="127"/>
      <c r="W128" s="127"/>
      <c r="X128" s="127"/>
    </row>
    <row r="129" spans="5:24" x14ac:dyDescent="0.35">
      <c r="E129" s="124" t="s">
        <v>401</v>
      </c>
      <c r="F129" s="127" t="s">
        <v>402</v>
      </c>
      <c r="G129" s="127" t="s">
        <v>35</v>
      </c>
      <c r="H129" s="211" t="s">
        <v>424</v>
      </c>
      <c r="I129" s="131">
        <v>2</v>
      </c>
      <c r="J129" s="134">
        <v>0</v>
      </c>
      <c r="K129" s="131"/>
      <c r="L129" s="134"/>
      <c r="M129">
        <v>3</v>
      </c>
      <c r="N129" s="134">
        <f t="shared" si="26"/>
        <v>780</v>
      </c>
      <c r="O129" t="s">
        <v>332</v>
      </c>
      <c r="P129" s="127" t="s">
        <v>304</v>
      </c>
      <c r="Q129" s="132">
        <v>7627.54</v>
      </c>
      <c r="R129" s="127" t="str">
        <f t="shared" si="19"/>
        <v>4000 - 7999</v>
      </c>
      <c r="S129" s="150" t="str">
        <f t="shared" si="20"/>
        <v>1188</v>
      </c>
      <c r="T129" s="149">
        <f t="shared" si="23"/>
        <v>2376</v>
      </c>
      <c r="U129" s="127"/>
      <c r="V129" s="127"/>
      <c r="W129" s="127"/>
      <c r="X129" s="127"/>
    </row>
    <row r="130" spans="5:24" x14ac:dyDescent="0.35">
      <c r="E130" s="124" t="s">
        <v>401</v>
      </c>
      <c r="F130" s="127" t="s">
        <v>402</v>
      </c>
      <c r="G130" s="127" t="s">
        <v>35</v>
      </c>
      <c r="H130" s="211" t="s">
        <v>427</v>
      </c>
      <c r="I130" s="131">
        <v>2</v>
      </c>
      <c r="J130" s="134">
        <v>0</v>
      </c>
      <c r="K130" s="131"/>
      <c r="L130" s="134"/>
      <c r="M130">
        <v>3</v>
      </c>
      <c r="N130" s="134">
        <f t="shared" si="26"/>
        <v>780</v>
      </c>
      <c r="O130" t="s">
        <v>395</v>
      </c>
      <c r="P130" s="127" t="s">
        <v>304</v>
      </c>
      <c r="Q130" s="132">
        <v>8626.61</v>
      </c>
      <c r="R130" s="127" t="str">
        <f t="shared" si="19"/>
        <v>8000 - Max</v>
      </c>
      <c r="S130" s="150" t="str">
        <f t="shared" si="20"/>
        <v>1735</v>
      </c>
      <c r="T130" s="149">
        <f t="shared" si="23"/>
        <v>3470</v>
      </c>
      <c r="U130" s="127"/>
      <c r="V130" s="127"/>
      <c r="W130" s="127"/>
      <c r="X130" s="127"/>
    </row>
    <row r="131" spans="5:24" x14ac:dyDescent="0.35">
      <c r="E131" s="124" t="s">
        <v>401</v>
      </c>
      <c r="F131" s="127" t="s">
        <v>402</v>
      </c>
      <c r="G131" s="127" t="s">
        <v>35</v>
      </c>
      <c r="H131" s="211" t="s">
        <v>428</v>
      </c>
      <c r="I131" s="131">
        <v>2</v>
      </c>
      <c r="J131" s="134">
        <v>0</v>
      </c>
      <c r="K131" s="131"/>
      <c r="L131" s="135"/>
      <c r="M131">
        <v>3</v>
      </c>
      <c r="N131" s="134">
        <f t="shared" si="26"/>
        <v>780</v>
      </c>
      <c r="O131" t="s">
        <v>334</v>
      </c>
      <c r="P131" s="127" t="s">
        <v>304</v>
      </c>
      <c r="Q131" s="143">
        <v>9156.01</v>
      </c>
      <c r="R131" s="128" t="str">
        <f t="shared" si="19"/>
        <v>8000 - Max</v>
      </c>
      <c r="S131" s="152" t="str">
        <f t="shared" si="20"/>
        <v>1735</v>
      </c>
      <c r="T131" s="135">
        <f t="shared" si="23"/>
        <v>3470</v>
      </c>
      <c r="U131" s="127"/>
      <c r="V131" s="127"/>
      <c r="W131" s="127"/>
      <c r="X131" s="127"/>
    </row>
    <row r="132" spans="5:24" x14ac:dyDescent="0.35">
      <c r="E132" s="161" t="s">
        <v>313</v>
      </c>
      <c r="F132" s="164" t="s">
        <v>378</v>
      </c>
      <c r="G132" s="164" t="s">
        <v>330</v>
      </c>
      <c r="H132" s="216" t="s">
        <v>144</v>
      </c>
      <c r="I132" s="164">
        <f>'IES Participantes 2026'!$BB$11</f>
        <v>2</v>
      </c>
      <c r="J132" s="170">
        <v>0</v>
      </c>
      <c r="K132" s="164">
        <v>15</v>
      </c>
      <c r="L132" s="171">
        <f t="shared" si="25"/>
        <v>0</v>
      </c>
      <c r="M132" s="164">
        <v>14</v>
      </c>
      <c r="N132" s="164">
        <f t="shared" si="22"/>
        <v>7000</v>
      </c>
      <c r="O132" s="164" t="s">
        <v>304</v>
      </c>
      <c r="P132" s="164" t="s">
        <v>385</v>
      </c>
      <c r="Q132" s="166">
        <v>8216.8799999999992</v>
      </c>
      <c r="R132" s="155" t="str">
        <f t="shared" si="19"/>
        <v>8000 - Max</v>
      </c>
      <c r="S132" s="197" t="str">
        <f t="shared" si="20"/>
        <v>1735</v>
      </c>
      <c r="T132" s="202">
        <f t="shared" ref="T132:T195" si="27">S132*I132</f>
        <v>3470</v>
      </c>
      <c r="U132" s="170">
        <f>SUM(J132:J269)</f>
        <v>0</v>
      </c>
      <c r="V132" s="170">
        <f>SUM(L132:L269)</f>
        <v>0</v>
      </c>
      <c r="W132" s="170">
        <f>SUM(N132:N269)</f>
        <v>161000</v>
      </c>
      <c r="X132" s="170">
        <f>SUM(T132:T269)</f>
        <v>133659</v>
      </c>
    </row>
    <row r="133" spans="5:24" x14ac:dyDescent="0.35">
      <c r="E133" s="124" t="s">
        <v>313</v>
      </c>
      <c r="F133" s="127" t="s">
        <v>378</v>
      </c>
      <c r="G133" s="127" t="s">
        <v>330</v>
      </c>
      <c r="H133" s="211" t="s">
        <v>144</v>
      </c>
      <c r="I133" s="127">
        <f>'IES Participantes 2026'!$BB$11</f>
        <v>2</v>
      </c>
      <c r="J133" s="134"/>
      <c r="K133" s="127"/>
      <c r="L133" s="134"/>
      <c r="M133" s="127"/>
      <c r="N133" s="127"/>
      <c r="O133" s="127" t="s">
        <v>385</v>
      </c>
      <c r="P133" s="127" t="s">
        <v>326</v>
      </c>
      <c r="Q133" s="132">
        <v>357.01</v>
      </c>
      <c r="R133" s="127" t="str">
        <f t="shared" si="19"/>
        <v>100 - 499</v>
      </c>
      <c r="S133" s="150" t="str">
        <f t="shared" si="20"/>
        <v>211</v>
      </c>
      <c r="T133" s="149">
        <f t="shared" si="27"/>
        <v>422</v>
      </c>
      <c r="U133" s="127"/>
      <c r="V133" s="127"/>
      <c r="W133" s="127"/>
      <c r="X133" s="127"/>
    </row>
    <row r="134" spans="5:24" x14ac:dyDescent="0.35">
      <c r="E134" s="124" t="s">
        <v>313</v>
      </c>
      <c r="F134" s="127" t="s">
        <v>378</v>
      </c>
      <c r="G134" s="127" t="s">
        <v>330</v>
      </c>
      <c r="H134" s="211" t="s">
        <v>144</v>
      </c>
      <c r="I134" s="127">
        <f>'IES Participantes 2026'!$BB$11</f>
        <v>2</v>
      </c>
      <c r="J134" s="134"/>
      <c r="K134" s="127"/>
      <c r="L134" s="134"/>
      <c r="M134" s="127"/>
      <c r="N134" s="127"/>
      <c r="O134" s="127" t="s">
        <v>326</v>
      </c>
      <c r="P134" s="127" t="s">
        <v>303</v>
      </c>
      <c r="Q134" s="132">
        <v>930.75</v>
      </c>
      <c r="R134" s="127" t="str">
        <f t="shared" si="19"/>
        <v>500 - 1999</v>
      </c>
      <c r="S134" s="150" t="str">
        <f t="shared" si="20"/>
        <v>309</v>
      </c>
      <c r="T134" s="149">
        <f t="shared" si="27"/>
        <v>618</v>
      </c>
      <c r="U134" s="127"/>
      <c r="V134" s="127"/>
      <c r="W134" s="127"/>
      <c r="X134" s="127"/>
    </row>
    <row r="135" spans="5:24" x14ac:dyDescent="0.35">
      <c r="E135" s="124" t="s">
        <v>313</v>
      </c>
      <c r="F135" s="127" t="s">
        <v>378</v>
      </c>
      <c r="G135" s="127" t="s">
        <v>330</v>
      </c>
      <c r="H135" s="211" t="s">
        <v>144</v>
      </c>
      <c r="I135" s="127">
        <f>'IES Participantes 2026'!$BB$11</f>
        <v>2</v>
      </c>
      <c r="J135" s="134"/>
      <c r="K135" s="127"/>
      <c r="L135" s="134"/>
      <c r="M135" s="127"/>
      <c r="N135" s="127"/>
      <c r="O135" s="127" t="s">
        <v>303</v>
      </c>
      <c r="P135" s="127" t="s">
        <v>327</v>
      </c>
      <c r="Q135" s="132">
        <v>1059.53</v>
      </c>
      <c r="R135" s="127" t="str">
        <f t="shared" si="19"/>
        <v>500 - 1999</v>
      </c>
      <c r="S135" s="150" t="str">
        <f t="shared" si="20"/>
        <v>309</v>
      </c>
      <c r="T135" s="149">
        <f t="shared" si="27"/>
        <v>618</v>
      </c>
      <c r="U135" s="127"/>
      <c r="V135" s="127"/>
      <c r="W135" s="127"/>
      <c r="X135" s="127"/>
    </row>
    <row r="136" spans="5:24" x14ac:dyDescent="0.35">
      <c r="E136" s="124" t="s">
        <v>313</v>
      </c>
      <c r="F136" s="127" t="s">
        <v>378</v>
      </c>
      <c r="G136" s="127" t="s">
        <v>330</v>
      </c>
      <c r="H136" s="211" t="s">
        <v>144</v>
      </c>
      <c r="I136" s="127">
        <f>'IES Participantes 2026'!$BB$11</f>
        <v>2</v>
      </c>
      <c r="J136" s="134"/>
      <c r="K136" s="127"/>
      <c r="L136" s="134"/>
      <c r="M136" s="127"/>
      <c r="N136" s="127"/>
      <c r="O136" s="127" t="s">
        <v>327</v>
      </c>
      <c r="P136" s="127" t="s">
        <v>328</v>
      </c>
      <c r="Q136" s="132">
        <v>673.97</v>
      </c>
      <c r="R136" s="127" t="str">
        <f t="shared" si="19"/>
        <v>500 - 1999</v>
      </c>
      <c r="S136" s="150" t="str">
        <f t="shared" si="20"/>
        <v>309</v>
      </c>
      <c r="T136" s="149">
        <f t="shared" si="27"/>
        <v>618</v>
      </c>
      <c r="U136" s="127"/>
      <c r="V136" s="127"/>
      <c r="W136" s="127"/>
      <c r="X136" s="127"/>
    </row>
    <row r="137" spans="5:24" x14ac:dyDescent="0.35">
      <c r="E137" s="124" t="s">
        <v>313</v>
      </c>
      <c r="F137" s="127" t="s">
        <v>378</v>
      </c>
      <c r="G137" s="127" t="s">
        <v>330</v>
      </c>
      <c r="H137" s="211" t="s">
        <v>144</v>
      </c>
      <c r="I137" s="127">
        <f>'IES Participantes 2026'!$BB$11</f>
        <v>2</v>
      </c>
      <c r="J137" s="134"/>
      <c r="K137" s="127"/>
      <c r="L137" s="134"/>
      <c r="M137" s="127"/>
      <c r="N137" s="127"/>
      <c r="O137" s="127" t="s">
        <v>328</v>
      </c>
      <c r="P137" s="127" t="s">
        <v>329</v>
      </c>
      <c r="Q137" s="132">
        <v>199.82</v>
      </c>
      <c r="R137" s="127" t="str">
        <f t="shared" si="19"/>
        <v>100 - 499</v>
      </c>
      <c r="S137" s="150" t="str">
        <f t="shared" si="20"/>
        <v>211</v>
      </c>
      <c r="T137" s="149">
        <f t="shared" si="27"/>
        <v>422</v>
      </c>
      <c r="U137" s="127"/>
      <c r="V137" s="127"/>
      <c r="W137" s="127"/>
      <c r="X137" s="127"/>
    </row>
    <row r="138" spans="5:24" x14ac:dyDescent="0.35">
      <c r="E138" s="162" t="s">
        <v>313</v>
      </c>
      <c r="F138" s="155" t="s">
        <v>378</v>
      </c>
      <c r="G138" s="155" t="s">
        <v>330</v>
      </c>
      <c r="H138" s="217" t="s">
        <v>145</v>
      </c>
      <c r="I138" s="155">
        <f>'IES Participantes 2026'!$BB$12</f>
        <v>1</v>
      </c>
      <c r="J138" s="171">
        <v>0</v>
      </c>
      <c r="K138" s="155">
        <v>15</v>
      </c>
      <c r="L138" s="171">
        <f t="shared" si="25"/>
        <v>0</v>
      </c>
      <c r="M138" s="155">
        <v>14</v>
      </c>
      <c r="N138" s="155">
        <f t="shared" si="22"/>
        <v>3500</v>
      </c>
      <c r="O138" s="155" t="s">
        <v>256</v>
      </c>
      <c r="P138" s="155" t="s">
        <v>385</v>
      </c>
      <c r="Q138" s="166">
        <v>7947.88</v>
      </c>
      <c r="R138" s="155" t="str">
        <f t="shared" si="19"/>
        <v>4000 - 7999</v>
      </c>
      <c r="S138" s="197" t="str">
        <f t="shared" si="20"/>
        <v>1188</v>
      </c>
      <c r="T138" s="202">
        <f t="shared" si="27"/>
        <v>1188</v>
      </c>
      <c r="U138" s="127"/>
      <c r="V138" s="127"/>
      <c r="W138" s="127"/>
      <c r="X138" s="127"/>
    </row>
    <row r="139" spans="5:24" x14ac:dyDescent="0.35">
      <c r="E139" s="124" t="s">
        <v>313</v>
      </c>
      <c r="F139" s="127" t="s">
        <v>378</v>
      </c>
      <c r="G139" s="127" t="s">
        <v>330</v>
      </c>
      <c r="H139" s="211" t="s">
        <v>145</v>
      </c>
      <c r="I139" s="127">
        <f>'IES Participantes 2026'!$BB$12</f>
        <v>1</v>
      </c>
      <c r="J139" s="134"/>
      <c r="K139" s="127"/>
      <c r="L139" s="134"/>
      <c r="M139" s="127"/>
      <c r="N139" s="127"/>
      <c r="O139" s="127" t="s">
        <v>385</v>
      </c>
      <c r="P139" s="127" t="s">
        <v>326</v>
      </c>
      <c r="Q139" s="132">
        <v>357.01</v>
      </c>
      <c r="R139" s="127" t="str">
        <f t="shared" si="19"/>
        <v>100 - 499</v>
      </c>
      <c r="S139" s="150" t="str">
        <f t="shared" si="20"/>
        <v>211</v>
      </c>
      <c r="T139" s="149">
        <f t="shared" si="27"/>
        <v>211</v>
      </c>
      <c r="U139" s="127"/>
      <c r="V139" s="127"/>
      <c r="W139" s="127"/>
      <c r="X139" s="127"/>
    </row>
    <row r="140" spans="5:24" x14ac:dyDescent="0.35">
      <c r="E140" s="124" t="s">
        <v>313</v>
      </c>
      <c r="F140" s="127" t="s">
        <v>378</v>
      </c>
      <c r="G140" s="127" t="s">
        <v>330</v>
      </c>
      <c r="H140" s="211" t="s">
        <v>145</v>
      </c>
      <c r="I140" s="127">
        <f>'IES Participantes 2026'!$BB$12</f>
        <v>1</v>
      </c>
      <c r="J140" s="134"/>
      <c r="K140" s="127"/>
      <c r="L140" s="134"/>
      <c r="M140" s="127"/>
      <c r="N140" s="127"/>
      <c r="O140" s="127" t="s">
        <v>326</v>
      </c>
      <c r="P140" s="127" t="s">
        <v>303</v>
      </c>
      <c r="Q140" s="132">
        <v>930.75</v>
      </c>
      <c r="R140" s="127" t="str">
        <f t="shared" si="19"/>
        <v>500 - 1999</v>
      </c>
      <c r="S140" s="150" t="str">
        <f t="shared" si="20"/>
        <v>309</v>
      </c>
      <c r="T140" s="149">
        <f t="shared" si="27"/>
        <v>309</v>
      </c>
      <c r="U140" s="127"/>
      <c r="V140" s="127"/>
      <c r="W140" s="127"/>
      <c r="X140" s="127"/>
    </row>
    <row r="141" spans="5:24" x14ac:dyDescent="0.35">
      <c r="E141" s="124" t="s">
        <v>313</v>
      </c>
      <c r="F141" s="127" t="s">
        <v>378</v>
      </c>
      <c r="G141" s="127" t="s">
        <v>330</v>
      </c>
      <c r="H141" s="211" t="s">
        <v>145</v>
      </c>
      <c r="I141" s="127">
        <f>'IES Participantes 2026'!$BB$12</f>
        <v>1</v>
      </c>
      <c r="J141" s="134"/>
      <c r="K141" s="127"/>
      <c r="L141" s="134"/>
      <c r="M141" s="127"/>
      <c r="N141" s="127"/>
      <c r="O141" s="127" t="s">
        <v>303</v>
      </c>
      <c r="P141" s="127" t="s">
        <v>327</v>
      </c>
      <c r="Q141" s="132">
        <v>1059.53</v>
      </c>
      <c r="R141" s="127" t="str">
        <f t="shared" si="19"/>
        <v>500 - 1999</v>
      </c>
      <c r="S141" s="150" t="str">
        <f t="shared" si="20"/>
        <v>309</v>
      </c>
      <c r="T141" s="149">
        <f t="shared" si="27"/>
        <v>309</v>
      </c>
      <c r="U141" s="127"/>
      <c r="V141" s="127"/>
      <c r="W141" s="127"/>
      <c r="X141" s="127"/>
    </row>
    <row r="142" spans="5:24" x14ac:dyDescent="0.35">
      <c r="E142" s="124" t="s">
        <v>313</v>
      </c>
      <c r="F142" s="127" t="s">
        <v>378</v>
      </c>
      <c r="G142" s="127" t="s">
        <v>330</v>
      </c>
      <c r="H142" s="211" t="s">
        <v>145</v>
      </c>
      <c r="I142" s="127">
        <f>'IES Participantes 2026'!$BB$12</f>
        <v>1</v>
      </c>
      <c r="J142" s="134"/>
      <c r="K142" s="127"/>
      <c r="L142" s="134"/>
      <c r="M142" s="127"/>
      <c r="N142" s="127"/>
      <c r="O142" s="127" t="s">
        <v>327</v>
      </c>
      <c r="P142" s="127" t="s">
        <v>328</v>
      </c>
      <c r="Q142" s="132">
        <v>673.97</v>
      </c>
      <c r="R142" s="127" t="str">
        <f t="shared" si="19"/>
        <v>500 - 1999</v>
      </c>
      <c r="S142" s="150" t="str">
        <f t="shared" si="20"/>
        <v>309</v>
      </c>
      <c r="T142" s="149">
        <f t="shared" si="27"/>
        <v>309</v>
      </c>
      <c r="U142" s="127"/>
      <c r="V142" s="127"/>
      <c r="W142" s="127"/>
      <c r="X142" s="127"/>
    </row>
    <row r="143" spans="5:24" x14ac:dyDescent="0.35">
      <c r="E143" s="124" t="s">
        <v>313</v>
      </c>
      <c r="F143" s="127" t="s">
        <v>378</v>
      </c>
      <c r="G143" s="127" t="s">
        <v>330</v>
      </c>
      <c r="H143" s="211" t="s">
        <v>145</v>
      </c>
      <c r="I143" s="127">
        <f>'IES Participantes 2026'!$BB$12</f>
        <v>1</v>
      </c>
      <c r="J143" s="134"/>
      <c r="K143" s="127"/>
      <c r="L143" s="134"/>
      <c r="M143" s="127"/>
      <c r="N143" s="127"/>
      <c r="O143" s="127" t="s">
        <v>328</v>
      </c>
      <c r="P143" s="127" t="s">
        <v>329</v>
      </c>
      <c r="Q143" s="132">
        <v>199.82</v>
      </c>
      <c r="R143" s="127" t="str">
        <f t="shared" si="19"/>
        <v>100 - 499</v>
      </c>
      <c r="S143" s="150" t="str">
        <f t="shared" si="20"/>
        <v>211</v>
      </c>
      <c r="T143" s="149">
        <f t="shared" si="27"/>
        <v>211</v>
      </c>
      <c r="U143" s="127"/>
      <c r="V143" s="127"/>
      <c r="W143" s="127"/>
      <c r="X143" s="127"/>
    </row>
    <row r="144" spans="5:24" x14ac:dyDescent="0.35">
      <c r="E144" s="162" t="s">
        <v>313</v>
      </c>
      <c r="F144" s="155" t="s">
        <v>378</v>
      </c>
      <c r="G144" s="155" t="s">
        <v>330</v>
      </c>
      <c r="H144" s="217" t="s">
        <v>146</v>
      </c>
      <c r="I144" s="155">
        <f>'IES Participantes 2026'!$BB$13</f>
        <v>2</v>
      </c>
      <c r="J144" s="171">
        <v>0</v>
      </c>
      <c r="K144" s="155">
        <v>15</v>
      </c>
      <c r="L144" s="171">
        <f t="shared" si="25"/>
        <v>0</v>
      </c>
      <c r="M144" s="155">
        <v>14</v>
      </c>
      <c r="N144" s="155">
        <f t="shared" si="22"/>
        <v>7000</v>
      </c>
      <c r="O144" s="114" t="s">
        <v>304</v>
      </c>
      <c r="P144" s="155" t="s">
        <v>385</v>
      </c>
      <c r="Q144" s="166">
        <v>8216.8799999999992</v>
      </c>
      <c r="R144" s="155" t="str">
        <f t="shared" si="19"/>
        <v>8000 - Max</v>
      </c>
      <c r="S144" s="197" t="str">
        <f t="shared" si="20"/>
        <v>1735</v>
      </c>
      <c r="T144" s="202">
        <f t="shared" si="27"/>
        <v>3470</v>
      </c>
      <c r="U144" s="127"/>
      <c r="V144" s="127"/>
      <c r="W144" s="127"/>
      <c r="X144" s="127"/>
    </row>
    <row r="145" spans="5:24" x14ac:dyDescent="0.35">
      <c r="E145" s="124" t="s">
        <v>313</v>
      </c>
      <c r="F145" s="127" t="s">
        <v>378</v>
      </c>
      <c r="G145" s="127" t="s">
        <v>330</v>
      </c>
      <c r="H145" s="211" t="s">
        <v>146</v>
      </c>
      <c r="I145" s="127">
        <f>'IES Participantes 2026'!$BB$13</f>
        <v>2</v>
      </c>
      <c r="J145" s="134"/>
      <c r="K145" s="127"/>
      <c r="L145" s="134"/>
      <c r="M145" s="127"/>
      <c r="N145" s="127"/>
      <c r="O145" t="s">
        <v>385</v>
      </c>
      <c r="P145" s="127" t="s">
        <v>326</v>
      </c>
      <c r="Q145" s="132">
        <v>357.01</v>
      </c>
      <c r="R145" s="127" t="str">
        <f t="shared" si="19"/>
        <v>100 - 499</v>
      </c>
      <c r="S145" s="150" t="str">
        <f t="shared" si="20"/>
        <v>211</v>
      </c>
      <c r="T145" s="149">
        <f t="shared" si="27"/>
        <v>422</v>
      </c>
      <c r="U145" s="127"/>
      <c r="V145" s="127"/>
      <c r="W145" s="127"/>
      <c r="X145" s="127"/>
    </row>
    <row r="146" spans="5:24" x14ac:dyDescent="0.35">
      <c r="E146" s="124" t="s">
        <v>313</v>
      </c>
      <c r="F146" s="127" t="s">
        <v>378</v>
      </c>
      <c r="G146" s="127" t="s">
        <v>330</v>
      </c>
      <c r="H146" s="211" t="s">
        <v>146</v>
      </c>
      <c r="I146" s="127">
        <f>'IES Participantes 2026'!$BB$13</f>
        <v>2</v>
      </c>
      <c r="J146" s="134"/>
      <c r="K146" s="127"/>
      <c r="L146" s="134"/>
      <c r="M146" s="127"/>
      <c r="N146" s="127"/>
      <c r="O146" t="s">
        <v>326</v>
      </c>
      <c r="P146" s="127" t="s">
        <v>303</v>
      </c>
      <c r="Q146" s="132">
        <v>930.75</v>
      </c>
      <c r="R146" s="127" t="str">
        <f t="shared" si="19"/>
        <v>500 - 1999</v>
      </c>
      <c r="S146" s="150" t="str">
        <f t="shared" si="20"/>
        <v>309</v>
      </c>
      <c r="T146" s="149">
        <f t="shared" si="27"/>
        <v>618</v>
      </c>
      <c r="U146" s="127"/>
      <c r="V146" s="127"/>
      <c r="W146" s="127"/>
      <c r="X146" s="127"/>
    </row>
    <row r="147" spans="5:24" x14ac:dyDescent="0.35">
      <c r="E147" s="124" t="s">
        <v>313</v>
      </c>
      <c r="F147" s="127" t="s">
        <v>378</v>
      </c>
      <c r="G147" s="127" t="s">
        <v>330</v>
      </c>
      <c r="H147" s="211" t="s">
        <v>146</v>
      </c>
      <c r="I147" s="127">
        <f>'IES Participantes 2026'!$BB$13</f>
        <v>2</v>
      </c>
      <c r="J147" s="134"/>
      <c r="K147" s="127"/>
      <c r="L147" s="134"/>
      <c r="M147" s="127"/>
      <c r="N147" s="127"/>
      <c r="O147" t="s">
        <v>303</v>
      </c>
      <c r="P147" s="127" t="s">
        <v>327</v>
      </c>
      <c r="Q147" s="132">
        <v>1059.53</v>
      </c>
      <c r="R147" s="127" t="str">
        <f t="shared" si="19"/>
        <v>500 - 1999</v>
      </c>
      <c r="S147" s="150" t="str">
        <f t="shared" si="20"/>
        <v>309</v>
      </c>
      <c r="T147" s="149">
        <f t="shared" si="27"/>
        <v>618</v>
      </c>
      <c r="U147" s="127"/>
      <c r="V147" s="127"/>
      <c r="W147" s="127"/>
      <c r="X147" s="127"/>
    </row>
    <row r="148" spans="5:24" x14ac:dyDescent="0.35">
      <c r="E148" s="124" t="s">
        <v>313</v>
      </c>
      <c r="F148" s="127" t="s">
        <v>378</v>
      </c>
      <c r="G148" s="127" t="s">
        <v>330</v>
      </c>
      <c r="H148" s="211" t="s">
        <v>146</v>
      </c>
      <c r="I148" s="127">
        <f>'IES Participantes 2026'!$BB$13</f>
        <v>2</v>
      </c>
      <c r="J148" s="134"/>
      <c r="K148" s="127"/>
      <c r="L148" s="134"/>
      <c r="M148" s="127"/>
      <c r="N148" s="127"/>
      <c r="O148" t="s">
        <v>327</v>
      </c>
      <c r="P148" s="127" t="s">
        <v>328</v>
      </c>
      <c r="Q148" s="132">
        <v>673.97</v>
      </c>
      <c r="R148" s="127" t="str">
        <f t="shared" si="19"/>
        <v>500 - 1999</v>
      </c>
      <c r="S148" s="150" t="str">
        <f t="shared" si="20"/>
        <v>309</v>
      </c>
      <c r="T148" s="149">
        <f t="shared" si="27"/>
        <v>618</v>
      </c>
      <c r="U148" s="127"/>
      <c r="V148" s="127"/>
      <c r="W148" s="127"/>
      <c r="X148" s="127"/>
    </row>
    <row r="149" spans="5:24" x14ac:dyDescent="0.35">
      <c r="E149" s="124" t="s">
        <v>313</v>
      </c>
      <c r="F149" s="127" t="s">
        <v>378</v>
      </c>
      <c r="G149" s="127" t="s">
        <v>330</v>
      </c>
      <c r="H149" s="211" t="s">
        <v>146</v>
      </c>
      <c r="I149" s="127">
        <f>'IES Participantes 2026'!$BB$13</f>
        <v>2</v>
      </c>
      <c r="J149" s="134"/>
      <c r="K149" s="127"/>
      <c r="L149" s="134"/>
      <c r="M149" s="127"/>
      <c r="N149" s="127"/>
      <c r="O149" t="s">
        <v>328</v>
      </c>
      <c r="P149" s="127" t="s">
        <v>329</v>
      </c>
      <c r="Q149" s="132">
        <v>199.82</v>
      </c>
      <c r="R149" s="127" t="str">
        <f t="shared" si="19"/>
        <v>100 - 499</v>
      </c>
      <c r="S149" s="150" t="str">
        <f t="shared" si="20"/>
        <v>211</v>
      </c>
      <c r="T149" s="149">
        <f t="shared" si="27"/>
        <v>422</v>
      </c>
      <c r="U149" s="127"/>
      <c r="V149" s="127"/>
      <c r="W149" s="127"/>
      <c r="X149" s="127"/>
    </row>
    <row r="150" spans="5:24" x14ac:dyDescent="0.35">
      <c r="E150" s="162" t="s">
        <v>313</v>
      </c>
      <c r="F150" s="155" t="s">
        <v>378</v>
      </c>
      <c r="G150" s="155" t="s">
        <v>330</v>
      </c>
      <c r="H150" s="217" t="s">
        <v>139</v>
      </c>
      <c r="I150" s="155">
        <f>'IES Participantes 2026'!$BB$14</f>
        <v>2</v>
      </c>
      <c r="J150" s="171">
        <v>0</v>
      </c>
      <c r="K150" s="155">
        <v>15</v>
      </c>
      <c r="L150" s="171">
        <f t="shared" si="25"/>
        <v>0</v>
      </c>
      <c r="M150" s="155">
        <v>14</v>
      </c>
      <c r="N150" s="155">
        <f t="shared" si="22"/>
        <v>7000</v>
      </c>
      <c r="O150" s="114" t="s">
        <v>304</v>
      </c>
      <c r="P150" s="155" t="s">
        <v>385</v>
      </c>
      <c r="Q150" s="166">
        <v>8216.8799999999992</v>
      </c>
      <c r="R150" s="155" t="str">
        <f t="shared" si="19"/>
        <v>8000 - Max</v>
      </c>
      <c r="S150" s="197" t="str">
        <f t="shared" si="20"/>
        <v>1735</v>
      </c>
      <c r="T150" s="202">
        <f t="shared" si="27"/>
        <v>3470</v>
      </c>
      <c r="U150" s="127"/>
      <c r="V150" s="127"/>
      <c r="W150" s="127"/>
      <c r="X150" s="127"/>
    </row>
    <row r="151" spans="5:24" x14ac:dyDescent="0.35">
      <c r="E151" s="124" t="s">
        <v>313</v>
      </c>
      <c r="F151" s="127" t="s">
        <v>378</v>
      </c>
      <c r="G151" s="127" t="s">
        <v>330</v>
      </c>
      <c r="H151" s="211" t="s">
        <v>139</v>
      </c>
      <c r="I151" s="127">
        <f>'IES Participantes 2026'!$BB$14</f>
        <v>2</v>
      </c>
      <c r="J151" s="134"/>
      <c r="K151" s="127"/>
      <c r="L151" s="134"/>
      <c r="M151" s="127"/>
      <c r="N151" s="127"/>
      <c r="O151" t="s">
        <v>385</v>
      </c>
      <c r="P151" s="127" t="s">
        <v>326</v>
      </c>
      <c r="Q151" s="132">
        <v>357.01</v>
      </c>
      <c r="R151" s="127" t="str">
        <f t="shared" si="19"/>
        <v>100 - 499</v>
      </c>
      <c r="S151" s="150" t="str">
        <f t="shared" si="20"/>
        <v>211</v>
      </c>
      <c r="T151" s="149">
        <f t="shared" si="27"/>
        <v>422</v>
      </c>
      <c r="U151" s="127"/>
      <c r="V151" s="127"/>
      <c r="W151" s="127"/>
      <c r="X151" s="127"/>
    </row>
    <row r="152" spans="5:24" x14ac:dyDescent="0.35">
      <c r="E152" s="124" t="s">
        <v>313</v>
      </c>
      <c r="F152" s="127" t="s">
        <v>378</v>
      </c>
      <c r="G152" s="127" t="s">
        <v>330</v>
      </c>
      <c r="H152" s="211" t="s">
        <v>139</v>
      </c>
      <c r="I152" s="127">
        <f>'IES Participantes 2026'!$BB$14</f>
        <v>2</v>
      </c>
      <c r="J152" s="134"/>
      <c r="K152" s="127"/>
      <c r="L152" s="134"/>
      <c r="M152" s="127"/>
      <c r="N152" s="127"/>
      <c r="O152" t="s">
        <v>326</v>
      </c>
      <c r="P152" s="127" t="s">
        <v>303</v>
      </c>
      <c r="Q152" s="132">
        <v>930.75</v>
      </c>
      <c r="R152" s="127" t="str">
        <f t="shared" si="19"/>
        <v>500 - 1999</v>
      </c>
      <c r="S152" s="150" t="str">
        <f t="shared" si="20"/>
        <v>309</v>
      </c>
      <c r="T152" s="149">
        <f t="shared" si="27"/>
        <v>618</v>
      </c>
      <c r="U152" s="127"/>
      <c r="V152" s="127"/>
      <c r="W152" s="127"/>
      <c r="X152" s="127"/>
    </row>
    <row r="153" spans="5:24" x14ac:dyDescent="0.35">
      <c r="E153" s="124" t="s">
        <v>313</v>
      </c>
      <c r="F153" s="127" t="s">
        <v>378</v>
      </c>
      <c r="G153" s="127" t="s">
        <v>330</v>
      </c>
      <c r="H153" s="211" t="s">
        <v>139</v>
      </c>
      <c r="I153" s="127">
        <f>'IES Participantes 2026'!$BB$14</f>
        <v>2</v>
      </c>
      <c r="J153" s="134"/>
      <c r="K153" s="127"/>
      <c r="L153" s="134"/>
      <c r="M153" s="127"/>
      <c r="N153" s="127"/>
      <c r="O153" t="s">
        <v>303</v>
      </c>
      <c r="P153" s="127" t="s">
        <v>327</v>
      </c>
      <c r="Q153" s="132">
        <v>1059.53</v>
      </c>
      <c r="R153" s="127" t="str">
        <f t="shared" si="19"/>
        <v>500 - 1999</v>
      </c>
      <c r="S153" s="150" t="str">
        <f t="shared" si="20"/>
        <v>309</v>
      </c>
      <c r="T153" s="149">
        <f t="shared" si="27"/>
        <v>618</v>
      </c>
      <c r="U153" s="127"/>
      <c r="V153" s="127"/>
      <c r="W153" s="127"/>
      <c r="X153" s="127"/>
    </row>
    <row r="154" spans="5:24" x14ac:dyDescent="0.35">
      <c r="E154" s="124" t="s">
        <v>313</v>
      </c>
      <c r="F154" s="127" t="s">
        <v>378</v>
      </c>
      <c r="G154" s="127" t="s">
        <v>330</v>
      </c>
      <c r="H154" s="211" t="s">
        <v>139</v>
      </c>
      <c r="I154" s="127">
        <f>'IES Participantes 2026'!$BB$14</f>
        <v>2</v>
      </c>
      <c r="J154" s="134"/>
      <c r="K154" s="127"/>
      <c r="L154" s="134"/>
      <c r="M154" s="127"/>
      <c r="N154" s="127"/>
      <c r="O154" t="s">
        <v>327</v>
      </c>
      <c r="P154" s="127" t="s">
        <v>328</v>
      </c>
      <c r="Q154" s="132">
        <v>673.97</v>
      </c>
      <c r="R154" s="127" t="str">
        <f t="shared" si="19"/>
        <v>500 - 1999</v>
      </c>
      <c r="S154" s="150" t="str">
        <f t="shared" si="20"/>
        <v>309</v>
      </c>
      <c r="T154" s="149">
        <f t="shared" si="27"/>
        <v>618</v>
      </c>
      <c r="U154" s="127"/>
      <c r="V154" s="127"/>
      <c r="W154" s="127"/>
      <c r="X154" s="127"/>
    </row>
    <row r="155" spans="5:24" x14ac:dyDescent="0.35">
      <c r="E155" s="124" t="s">
        <v>313</v>
      </c>
      <c r="F155" s="127" t="s">
        <v>378</v>
      </c>
      <c r="G155" s="127" t="s">
        <v>330</v>
      </c>
      <c r="H155" s="211" t="s">
        <v>139</v>
      </c>
      <c r="I155" s="127">
        <f>'IES Participantes 2026'!$BB$14</f>
        <v>2</v>
      </c>
      <c r="J155" s="134"/>
      <c r="K155" s="127"/>
      <c r="L155" s="134"/>
      <c r="M155" s="127"/>
      <c r="N155" s="127"/>
      <c r="O155" t="s">
        <v>328</v>
      </c>
      <c r="P155" s="127" t="s">
        <v>329</v>
      </c>
      <c r="Q155" s="132">
        <v>199.82</v>
      </c>
      <c r="R155" s="127" t="str">
        <f t="shared" si="19"/>
        <v>100 - 499</v>
      </c>
      <c r="S155" s="150" t="str">
        <f t="shared" si="20"/>
        <v>211</v>
      </c>
      <c r="T155" s="149">
        <f t="shared" si="27"/>
        <v>422</v>
      </c>
      <c r="U155" s="127"/>
      <c r="V155" s="127"/>
      <c r="W155" s="127"/>
      <c r="X155" s="127"/>
    </row>
    <row r="156" spans="5:24" x14ac:dyDescent="0.35">
      <c r="E156" s="162" t="s">
        <v>313</v>
      </c>
      <c r="F156" s="155" t="s">
        <v>378</v>
      </c>
      <c r="G156" s="155" t="s">
        <v>330</v>
      </c>
      <c r="H156" s="217" t="s">
        <v>147</v>
      </c>
      <c r="I156" s="155">
        <f>'IES Participantes 2026'!$BB$15</f>
        <v>2</v>
      </c>
      <c r="J156" s="171">
        <v>0</v>
      </c>
      <c r="K156" s="155">
        <v>15</v>
      </c>
      <c r="L156" s="171">
        <f t="shared" si="25"/>
        <v>0</v>
      </c>
      <c r="M156" s="155">
        <v>14</v>
      </c>
      <c r="N156" s="155">
        <f t="shared" si="22"/>
        <v>7000</v>
      </c>
      <c r="O156" s="155" t="s">
        <v>256</v>
      </c>
      <c r="P156" s="155" t="s">
        <v>385</v>
      </c>
      <c r="Q156" s="166">
        <v>7947.88</v>
      </c>
      <c r="R156" s="155" t="str">
        <f t="shared" si="19"/>
        <v>4000 - 7999</v>
      </c>
      <c r="S156" s="197" t="str">
        <f t="shared" si="20"/>
        <v>1188</v>
      </c>
      <c r="T156" s="202">
        <f t="shared" si="27"/>
        <v>2376</v>
      </c>
      <c r="U156" s="127"/>
      <c r="V156" s="127"/>
      <c r="W156" s="127"/>
      <c r="X156" s="127"/>
    </row>
    <row r="157" spans="5:24" x14ac:dyDescent="0.35">
      <c r="E157" s="124" t="s">
        <v>313</v>
      </c>
      <c r="F157" s="127" t="s">
        <v>378</v>
      </c>
      <c r="G157" s="127" t="s">
        <v>330</v>
      </c>
      <c r="H157" s="211" t="s">
        <v>147</v>
      </c>
      <c r="I157" s="127">
        <f>'IES Participantes 2026'!$BB$15</f>
        <v>2</v>
      </c>
      <c r="J157" s="134"/>
      <c r="K157" s="127"/>
      <c r="L157" s="134"/>
      <c r="M157" s="127"/>
      <c r="N157" s="127"/>
      <c r="O157" s="127" t="s">
        <v>385</v>
      </c>
      <c r="P157" s="127" t="s">
        <v>326</v>
      </c>
      <c r="Q157" s="132">
        <v>357.01</v>
      </c>
      <c r="R157" s="127" t="str">
        <f t="shared" si="19"/>
        <v>100 - 499</v>
      </c>
      <c r="S157" s="150" t="str">
        <f t="shared" si="20"/>
        <v>211</v>
      </c>
      <c r="T157" s="149">
        <f t="shared" si="27"/>
        <v>422</v>
      </c>
      <c r="U157" s="127"/>
      <c r="V157" s="127"/>
      <c r="W157" s="127"/>
      <c r="X157" s="127"/>
    </row>
    <row r="158" spans="5:24" x14ac:dyDescent="0.35">
      <c r="E158" s="124" t="s">
        <v>313</v>
      </c>
      <c r="F158" s="127" t="s">
        <v>378</v>
      </c>
      <c r="G158" s="127" t="s">
        <v>330</v>
      </c>
      <c r="H158" s="211" t="s">
        <v>147</v>
      </c>
      <c r="I158" s="127">
        <f>'IES Participantes 2026'!$BB$15</f>
        <v>2</v>
      </c>
      <c r="J158" s="134"/>
      <c r="K158" s="127"/>
      <c r="L158" s="134"/>
      <c r="M158" s="127"/>
      <c r="N158" s="127"/>
      <c r="O158" s="127" t="s">
        <v>326</v>
      </c>
      <c r="P158" s="127" t="s">
        <v>303</v>
      </c>
      <c r="Q158" s="132">
        <v>930.75</v>
      </c>
      <c r="R158" s="127" t="str">
        <f t="shared" si="19"/>
        <v>500 - 1999</v>
      </c>
      <c r="S158" s="150" t="str">
        <f t="shared" si="20"/>
        <v>309</v>
      </c>
      <c r="T158" s="149">
        <f t="shared" si="27"/>
        <v>618</v>
      </c>
      <c r="U158" s="127"/>
      <c r="V158" s="127"/>
      <c r="W158" s="127"/>
      <c r="X158" s="127"/>
    </row>
    <row r="159" spans="5:24" x14ac:dyDescent="0.35">
      <c r="E159" s="124" t="s">
        <v>313</v>
      </c>
      <c r="F159" s="127" t="s">
        <v>378</v>
      </c>
      <c r="G159" s="127" t="s">
        <v>330</v>
      </c>
      <c r="H159" s="211" t="s">
        <v>147</v>
      </c>
      <c r="I159" s="127">
        <f>'IES Participantes 2026'!$BB$15</f>
        <v>2</v>
      </c>
      <c r="J159" s="134"/>
      <c r="K159" s="127"/>
      <c r="L159" s="134"/>
      <c r="M159" s="127"/>
      <c r="N159" s="127"/>
      <c r="O159" s="127" t="s">
        <v>303</v>
      </c>
      <c r="P159" s="127" t="s">
        <v>327</v>
      </c>
      <c r="Q159" s="132">
        <v>1059.53</v>
      </c>
      <c r="R159" s="127" t="str">
        <f t="shared" si="19"/>
        <v>500 - 1999</v>
      </c>
      <c r="S159" s="150" t="str">
        <f t="shared" si="20"/>
        <v>309</v>
      </c>
      <c r="T159" s="149">
        <f t="shared" si="27"/>
        <v>618</v>
      </c>
      <c r="U159" s="127"/>
      <c r="V159" s="127"/>
      <c r="W159" s="127"/>
      <c r="X159" s="127"/>
    </row>
    <row r="160" spans="5:24" x14ac:dyDescent="0.35">
      <c r="E160" s="124" t="s">
        <v>313</v>
      </c>
      <c r="F160" s="127" t="s">
        <v>378</v>
      </c>
      <c r="G160" s="127" t="s">
        <v>330</v>
      </c>
      <c r="H160" s="211" t="s">
        <v>147</v>
      </c>
      <c r="I160" s="127">
        <f>'IES Participantes 2026'!$BB$15</f>
        <v>2</v>
      </c>
      <c r="J160" s="134"/>
      <c r="K160" s="127"/>
      <c r="L160" s="134"/>
      <c r="M160" s="127"/>
      <c r="N160" s="127"/>
      <c r="O160" s="127" t="s">
        <v>327</v>
      </c>
      <c r="P160" s="127" t="s">
        <v>328</v>
      </c>
      <c r="Q160" s="132">
        <v>673.97</v>
      </c>
      <c r="R160" s="127" t="str">
        <f t="shared" si="19"/>
        <v>500 - 1999</v>
      </c>
      <c r="S160" s="150" t="str">
        <f t="shared" si="20"/>
        <v>309</v>
      </c>
      <c r="T160" s="149">
        <f t="shared" si="27"/>
        <v>618</v>
      </c>
      <c r="U160" s="127"/>
      <c r="V160" s="127"/>
      <c r="W160" s="127"/>
      <c r="X160" s="127"/>
    </row>
    <row r="161" spans="5:24" x14ac:dyDescent="0.35">
      <c r="E161" s="124" t="s">
        <v>313</v>
      </c>
      <c r="F161" s="127" t="s">
        <v>378</v>
      </c>
      <c r="G161" s="127" t="s">
        <v>330</v>
      </c>
      <c r="H161" s="211" t="s">
        <v>147</v>
      </c>
      <c r="I161" s="127">
        <f>'IES Participantes 2026'!$BB$15</f>
        <v>2</v>
      </c>
      <c r="J161" s="134"/>
      <c r="K161" s="127"/>
      <c r="L161" s="134"/>
      <c r="M161" s="127"/>
      <c r="N161" s="127"/>
      <c r="O161" s="127" t="s">
        <v>328</v>
      </c>
      <c r="P161" s="127" t="s">
        <v>329</v>
      </c>
      <c r="Q161" s="132">
        <v>199.82</v>
      </c>
      <c r="R161" s="127" t="str">
        <f t="shared" si="19"/>
        <v>100 - 499</v>
      </c>
      <c r="S161" s="150" t="str">
        <f t="shared" si="20"/>
        <v>211</v>
      </c>
      <c r="T161" s="149">
        <f t="shared" si="27"/>
        <v>422</v>
      </c>
      <c r="U161" s="127"/>
      <c r="V161" s="127"/>
      <c r="W161" s="127"/>
      <c r="X161" s="127"/>
    </row>
    <row r="162" spans="5:24" x14ac:dyDescent="0.35">
      <c r="E162" s="162" t="s">
        <v>313</v>
      </c>
      <c r="F162" s="155" t="s">
        <v>378</v>
      </c>
      <c r="G162" s="155" t="s">
        <v>330</v>
      </c>
      <c r="H162" s="217" t="s">
        <v>148</v>
      </c>
      <c r="I162" s="155">
        <f>'IES Participantes 2026'!$BB$16</f>
        <v>2</v>
      </c>
      <c r="J162" s="171">
        <v>0</v>
      </c>
      <c r="K162" s="155">
        <v>15</v>
      </c>
      <c r="L162" s="171">
        <f t="shared" si="25"/>
        <v>0</v>
      </c>
      <c r="M162" s="155">
        <v>14</v>
      </c>
      <c r="N162" s="155">
        <f t="shared" si="22"/>
        <v>7000</v>
      </c>
      <c r="O162" s="114" t="s">
        <v>304</v>
      </c>
      <c r="P162" s="155" t="s">
        <v>385</v>
      </c>
      <c r="Q162" s="166">
        <v>8216.8799999999992</v>
      </c>
      <c r="R162" s="155" t="str">
        <f t="shared" si="19"/>
        <v>8000 - Max</v>
      </c>
      <c r="S162" s="197" t="str">
        <f t="shared" si="20"/>
        <v>1735</v>
      </c>
      <c r="T162" s="202">
        <f t="shared" si="27"/>
        <v>3470</v>
      </c>
      <c r="U162" s="127"/>
      <c r="V162" s="127"/>
      <c r="W162" s="127"/>
      <c r="X162" s="127"/>
    </row>
    <row r="163" spans="5:24" x14ac:dyDescent="0.35">
      <c r="E163" s="124" t="s">
        <v>313</v>
      </c>
      <c r="F163" s="127" t="s">
        <v>378</v>
      </c>
      <c r="G163" s="127" t="s">
        <v>330</v>
      </c>
      <c r="H163" s="211" t="s">
        <v>148</v>
      </c>
      <c r="I163" s="127">
        <f>'IES Participantes 2026'!$BB$16</f>
        <v>2</v>
      </c>
      <c r="J163" s="134"/>
      <c r="K163" s="127"/>
      <c r="L163" s="134"/>
      <c r="M163" s="127"/>
      <c r="N163" s="127"/>
      <c r="O163" t="s">
        <v>385</v>
      </c>
      <c r="P163" s="127" t="s">
        <v>326</v>
      </c>
      <c r="Q163" s="132">
        <v>357.01</v>
      </c>
      <c r="R163" s="127" t="str">
        <f t="shared" si="19"/>
        <v>100 - 499</v>
      </c>
      <c r="S163" s="150" t="str">
        <f t="shared" si="20"/>
        <v>211</v>
      </c>
      <c r="T163" s="149">
        <f t="shared" si="27"/>
        <v>422</v>
      </c>
      <c r="U163" s="127"/>
      <c r="V163" s="127"/>
      <c r="W163" s="127"/>
      <c r="X163" s="127"/>
    </row>
    <row r="164" spans="5:24" x14ac:dyDescent="0.35">
      <c r="E164" s="124" t="s">
        <v>313</v>
      </c>
      <c r="F164" s="127" t="s">
        <v>378</v>
      </c>
      <c r="G164" s="127" t="s">
        <v>330</v>
      </c>
      <c r="H164" s="211" t="s">
        <v>148</v>
      </c>
      <c r="I164" s="127">
        <f>'IES Participantes 2026'!$BB$16</f>
        <v>2</v>
      </c>
      <c r="J164" s="134"/>
      <c r="K164" s="127"/>
      <c r="L164" s="134"/>
      <c r="M164" s="127"/>
      <c r="N164" s="127"/>
      <c r="O164" t="s">
        <v>326</v>
      </c>
      <c r="P164" s="127" t="s">
        <v>303</v>
      </c>
      <c r="Q164" s="132">
        <v>930.75</v>
      </c>
      <c r="R164" s="127" t="str">
        <f t="shared" si="19"/>
        <v>500 - 1999</v>
      </c>
      <c r="S164" s="150" t="str">
        <f t="shared" si="20"/>
        <v>309</v>
      </c>
      <c r="T164" s="149">
        <f t="shared" si="27"/>
        <v>618</v>
      </c>
      <c r="U164" s="127"/>
      <c r="V164" s="127"/>
      <c r="W164" s="127"/>
      <c r="X164" s="127"/>
    </row>
    <row r="165" spans="5:24" x14ac:dyDescent="0.35">
      <c r="E165" s="124" t="s">
        <v>313</v>
      </c>
      <c r="F165" s="127" t="s">
        <v>378</v>
      </c>
      <c r="G165" s="127" t="s">
        <v>330</v>
      </c>
      <c r="H165" s="211" t="s">
        <v>148</v>
      </c>
      <c r="I165" s="127">
        <f>'IES Participantes 2026'!$BB$16</f>
        <v>2</v>
      </c>
      <c r="J165" s="134"/>
      <c r="K165" s="127"/>
      <c r="L165" s="134"/>
      <c r="M165" s="127"/>
      <c r="N165" s="127"/>
      <c r="O165" t="s">
        <v>303</v>
      </c>
      <c r="P165" s="127" t="s">
        <v>327</v>
      </c>
      <c r="Q165" s="132">
        <v>1059.53</v>
      </c>
      <c r="R165" s="127" t="str">
        <f t="shared" si="19"/>
        <v>500 - 1999</v>
      </c>
      <c r="S165" s="150" t="str">
        <f t="shared" si="20"/>
        <v>309</v>
      </c>
      <c r="T165" s="149">
        <f t="shared" si="27"/>
        <v>618</v>
      </c>
      <c r="U165" s="127"/>
      <c r="V165" s="127"/>
      <c r="W165" s="127"/>
      <c r="X165" s="127"/>
    </row>
    <row r="166" spans="5:24" x14ac:dyDescent="0.35">
      <c r="E166" s="124" t="s">
        <v>313</v>
      </c>
      <c r="F166" s="127" t="s">
        <v>378</v>
      </c>
      <c r="G166" s="127" t="s">
        <v>330</v>
      </c>
      <c r="H166" s="211" t="s">
        <v>148</v>
      </c>
      <c r="I166" s="127">
        <f>'IES Participantes 2026'!$BB$16</f>
        <v>2</v>
      </c>
      <c r="J166" s="134"/>
      <c r="K166" s="127"/>
      <c r="L166" s="134"/>
      <c r="M166" s="127"/>
      <c r="N166" s="127"/>
      <c r="O166" t="s">
        <v>327</v>
      </c>
      <c r="P166" s="127" t="s">
        <v>328</v>
      </c>
      <c r="Q166" s="132">
        <v>673.97</v>
      </c>
      <c r="R166" s="127" t="str">
        <f t="shared" si="19"/>
        <v>500 - 1999</v>
      </c>
      <c r="S166" s="150" t="str">
        <f t="shared" si="20"/>
        <v>309</v>
      </c>
      <c r="T166" s="149">
        <f t="shared" si="27"/>
        <v>618</v>
      </c>
      <c r="U166" s="127"/>
      <c r="V166" s="127"/>
      <c r="W166" s="127"/>
      <c r="X166" s="127"/>
    </row>
    <row r="167" spans="5:24" x14ac:dyDescent="0.35">
      <c r="E167" s="124" t="s">
        <v>313</v>
      </c>
      <c r="F167" s="127" t="s">
        <v>378</v>
      </c>
      <c r="G167" s="127" t="s">
        <v>330</v>
      </c>
      <c r="H167" s="211" t="s">
        <v>148</v>
      </c>
      <c r="I167" s="127">
        <f>'IES Participantes 2026'!$BB$16</f>
        <v>2</v>
      </c>
      <c r="J167" s="134"/>
      <c r="K167" s="127"/>
      <c r="L167" s="134"/>
      <c r="M167" s="127"/>
      <c r="N167" s="127"/>
      <c r="O167" t="s">
        <v>328</v>
      </c>
      <c r="P167" s="127" t="s">
        <v>329</v>
      </c>
      <c r="Q167" s="132">
        <v>199.82</v>
      </c>
      <c r="R167" s="127" t="str">
        <f t="shared" si="19"/>
        <v>100 - 499</v>
      </c>
      <c r="S167" s="150" t="str">
        <f t="shared" si="20"/>
        <v>211</v>
      </c>
      <c r="T167" s="149">
        <f t="shared" si="27"/>
        <v>422</v>
      </c>
      <c r="U167" s="127"/>
      <c r="V167" s="127"/>
      <c r="W167" s="127"/>
      <c r="X167" s="127"/>
    </row>
    <row r="168" spans="5:24" x14ac:dyDescent="0.35">
      <c r="E168" s="162" t="s">
        <v>313</v>
      </c>
      <c r="F168" s="155" t="s">
        <v>378</v>
      </c>
      <c r="G168" s="155" t="s">
        <v>330</v>
      </c>
      <c r="H168" s="217" t="s">
        <v>150</v>
      </c>
      <c r="I168" s="155">
        <f>'IES Participantes 2026'!$BB$17</f>
        <v>2</v>
      </c>
      <c r="J168" s="171">
        <v>0</v>
      </c>
      <c r="K168" s="155">
        <v>15</v>
      </c>
      <c r="L168" s="171">
        <f t="shared" si="25"/>
        <v>0</v>
      </c>
      <c r="M168" s="155">
        <v>14</v>
      </c>
      <c r="N168" s="155">
        <f t="shared" si="22"/>
        <v>7000</v>
      </c>
      <c r="O168" s="155" t="s">
        <v>256</v>
      </c>
      <c r="P168" s="155" t="s">
        <v>385</v>
      </c>
      <c r="Q168" s="166">
        <v>7947.88</v>
      </c>
      <c r="R168" s="155" t="str">
        <f t="shared" si="19"/>
        <v>4000 - 7999</v>
      </c>
      <c r="S168" s="197" t="str">
        <f t="shared" si="20"/>
        <v>1188</v>
      </c>
      <c r="T168" s="202">
        <f t="shared" si="27"/>
        <v>2376</v>
      </c>
      <c r="U168" s="127"/>
      <c r="V168" s="127"/>
      <c r="W168" s="127"/>
      <c r="X168" s="127"/>
    </row>
    <row r="169" spans="5:24" x14ac:dyDescent="0.35">
      <c r="E169" s="124" t="s">
        <v>313</v>
      </c>
      <c r="F169" s="127" t="s">
        <v>378</v>
      </c>
      <c r="G169" s="127" t="s">
        <v>330</v>
      </c>
      <c r="H169" s="211" t="s">
        <v>150</v>
      </c>
      <c r="I169" s="127">
        <f>'IES Participantes 2026'!$BB$17</f>
        <v>2</v>
      </c>
      <c r="J169" s="134"/>
      <c r="K169" s="127"/>
      <c r="L169" s="134"/>
      <c r="M169" s="127"/>
      <c r="N169" s="127"/>
      <c r="O169" s="127" t="s">
        <v>385</v>
      </c>
      <c r="P169" s="127" t="s">
        <v>326</v>
      </c>
      <c r="Q169" s="132">
        <v>357.01</v>
      </c>
      <c r="R169" s="127" t="str">
        <f t="shared" si="19"/>
        <v>100 - 499</v>
      </c>
      <c r="S169" s="150" t="str">
        <f t="shared" si="20"/>
        <v>211</v>
      </c>
      <c r="T169" s="149">
        <f t="shared" si="27"/>
        <v>422</v>
      </c>
      <c r="U169" s="127"/>
      <c r="V169" s="127"/>
      <c r="W169" s="127"/>
      <c r="X169" s="127"/>
    </row>
    <row r="170" spans="5:24" x14ac:dyDescent="0.35">
      <c r="E170" s="124" t="s">
        <v>313</v>
      </c>
      <c r="F170" s="127" t="s">
        <v>378</v>
      </c>
      <c r="G170" s="127" t="s">
        <v>330</v>
      </c>
      <c r="H170" s="211" t="s">
        <v>150</v>
      </c>
      <c r="I170" s="127">
        <f>'IES Participantes 2026'!$BB$17</f>
        <v>2</v>
      </c>
      <c r="J170" s="134"/>
      <c r="K170" s="127"/>
      <c r="L170" s="134"/>
      <c r="M170" s="127"/>
      <c r="N170" s="127"/>
      <c r="O170" s="127" t="s">
        <v>326</v>
      </c>
      <c r="P170" s="127" t="s">
        <v>303</v>
      </c>
      <c r="Q170" s="132">
        <v>930.75</v>
      </c>
      <c r="R170" s="127" t="str">
        <f t="shared" si="19"/>
        <v>500 - 1999</v>
      </c>
      <c r="S170" s="150" t="str">
        <f t="shared" si="20"/>
        <v>309</v>
      </c>
      <c r="T170" s="149">
        <f t="shared" si="27"/>
        <v>618</v>
      </c>
      <c r="U170" s="127"/>
      <c r="V170" s="127"/>
      <c r="W170" s="127"/>
      <c r="X170" s="127"/>
    </row>
    <row r="171" spans="5:24" x14ac:dyDescent="0.35">
      <c r="E171" s="124" t="s">
        <v>313</v>
      </c>
      <c r="F171" s="127" t="s">
        <v>378</v>
      </c>
      <c r="G171" s="127" t="s">
        <v>330</v>
      </c>
      <c r="H171" s="211" t="s">
        <v>150</v>
      </c>
      <c r="I171" s="127">
        <f>'IES Participantes 2026'!$BB$17</f>
        <v>2</v>
      </c>
      <c r="J171" s="134"/>
      <c r="K171" s="127"/>
      <c r="L171" s="134"/>
      <c r="M171" s="127"/>
      <c r="N171" s="127"/>
      <c r="O171" s="127" t="s">
        <v>303</v>
      </c>
      <c r="P171" s="127" t="s">
        <v>327</v>
      </c>
      <c r="Q171" s="132">
        <v>1059.53</v>
      </c>
      <c r="R171" s="127" t="str">
        <f t="shared" si="19"/>
        <v>500 - 1999</v>
      </c>
      <c r="S171" s="150" t="str">
        <f t="shared" si="20"/>
        <v>309</v>
      </c>
      <c r="T171" s="149">
        <f t="shared" si="27"/>
        <v>618</v>
      </c>
      <c r="U171" s="127"/>
      <c r="V171" s="127"/>
      <c r="W171" s="127"/>
      <c r="X171" s="127"/>
    </row>
    <row r="172" spans="5:24" x14ac:dyDescent="0.35">
      <c r="E172" s="124" t="s">
        <v>313</v>
      </c>
      <c r="F172" s="127" t="s">
        <v>378</v>
      </c>
      <c r="G172" s="127" t="s">
        <v>330</v>
      </c>
      <c r="H172" s="211" t="s">
        <v>150</v>
      </c>
      <c r="I172" s="127">
        <f>'IES Participantes 2026'!$BB$17</f>
        <v>2</v>
      </c>
      <c r="J172" s="134"/>
      <c r="K172" s="127"/>
      <c r="L172" s="134"/>
      <c r="M172" s="127"/>
      <c r="N172" s="127"/>
      <c r="O172" s="127" t="s">
        <v>327</v>
      </c>
      <c r="P172" s="127" t="s">
        <v>328</v>
      </c>
      <c r="Q172" s="132">
        <v>673.97</v>
      </c>
      <c r="R172" s="127" t="str">
        <f t="shared" si="19"/>
        <v>500 - 1999</v>
      </c>
      <c r="S172" s="150" t="str">
        <f t="shared" si="20"/>
        <v>309</v>
      </c>
      <c r="T172" s="149">
        <f t="shared" si="27"/>
        <v>618</v>
      </c>
      <c r="U172" s="127"/>
      <c r="V172" s="127"/>
      <c r="W172" s="127"/>
      <c r="X172" s="127"/>
    </row>
    <row r="173" spans="5:24" x14ac:dyDescent="0.35">
      <c r="E173" s="124" t="s">
        <v>313</v>
      </c>
      <c r="F173" s="127" t="s">
        <v>378</v>
      </c>
      <c r="G173" s="127" t="s">
        <v>330</v>
      </c>
      <c r="H173" s="211" t="s">
        <v>150</v>
      </c>
      <c r="I173" s="127">
        <f>'IES Participantes 2026'!$BB$17</f>
        <v>2</v>
      </c>
      <c r="J173" s="134"/>
      <c r="K173" s="127"/>
      <c r="L173" s="134"/>
      <c r="M173" s="127"/>
      <c r="N173" s="127"/>
      <c r="O173" s="127" t="s">
        <v>328</v>
      </c>
      <c r="P173" s="127" t="s">
        <v>329</v>
      </c>
      <c r="Q173" s="132">
        <v>199.82</v>
      </c>
      <c r="R173" s="127" t="str">
        <f t="shared" si="19"/>
        <v>100 - 499</v>
      </c>
      <c r="S173" s="150" t="str">
        <f t="shared" si="20"/>
        <v>211</v>
      </c>
      <c r="T173" s="149">
        <f t="shared" si="27"/>
        <v>422</v>
      </c>
      <c r="U173" s="127"/>
      <c r="V173" s="127"/>
      <c r="W173" s="127"/>
      <c r="X173" s="127"/>
    </row>
    <row r="174" spans="5:24" x14ac:dyDescent="0.35">
      <c r="E174" s="162" t="s">
        <v>313</v>
      </c>
      <c r="F174" s="155" t="s">
        <v>378</v>
      </c>
      <c r="G174" s="155" t="s">
        <v>330</v>
      </c>
      <c r="H174" s="217" t="s">
        <v>84</v>
      </c>
      <c r="I174" s="155">
        <f>'IES Participantes 2026'!$BB$18</f>
        <v>2</v>
      </c>
      <c r="J174" s="171">
        <v>0</v>
      </c>
      <c r="K174" s="155">
        <v>15</v>
      </c>
      <c r="L174" s="171">
        <f t="shared" si="25"/>
        <v>0</v>
      </c>
      <c r="M174" s="155">
        <v>14</v>
      </c>
      <c r="N174" s="155">
        <f t="shared" si="22"/>
        <v>7000</v>
      </c>
      <c r="O174" s="155" t="s">
        <v>256</v>
      </c>
      <c r="P174" s="155" t="s">
        <v>385</v>
      </c>
      <c r="Q174" s="166">
        <v>7947.88</v>
      </c>
      <c r="R174" s="155" t="str">
        <f t="shared" si="19"/>
        <v>4000 - 7999</v>
      </c>
      <c r="S174" s="197" t="str">
        <f t="shared" si="20"/>
        <v>1188</v>
      </c>
      <c r="T174" s="202">
        <f t="shared" si="27"/>
        <v>2376</v>
      </c>
      <c r="U174" s="127"/>
      <c r="V174" s="127"/>
      <c r="W174" s="127"/>
      <c r="X174" s="127"/>
    </row>
    <row r="175" spans="5:24" x14ac:dyDescent="0.35">
      <c r="E175" s="124" t="s">
        <v>313</v>
      </c>
      <c r="F175" s="127" t="s">
        <v>378</v>
      </c>
      <c r="G175" s="127" t="s">
        <v>330</v>
      </c>
      <c r="H175" s="211" t="s">
        <v>84</v>
      </c>
      <c r="I175" s="127">
        <f>'IES Participantes 2026'!$BB$18</f>
        <v>2</v>
      </c>
      <c r="J175" s="134"/>
      <c r="K175" s="127"/>
      <c r="L175" s="134"/>
      <c r="M175" s="127"/>
      <c r="N175" s="127"/>
      <c r="O175" s="127" t="s">
        <v>385</v>
      </c>
      <c r="P175" s="127" t="s">
        <v>326</v>
      </c>
      <c r="Q175" s="132">
        <v>357.01</v>
      </c>
      <c r="R175" s="127" t="str">
        <f t="shared" si="19"/>
        <v>100 - 499</v>
      </c>
      <c r="S175" s="150" t="str">
        <f t="shared" si="20"/>
        <v>211</v>
      </c>
      <c r="T175" s="149">
        <f t="shared" si="27"/>
        <v>422</v>
      </c>
      <c r="U175" s="127"/>
      <c r="V175" s="127"/>
      <c r="W175" s="127"/>
      <c r="X175" s="127"/>
    </row>
    <row r="176" spans="5:24" x14ac:dyDescent="0.35">
      <c r="E176" s="124" t="s">
        <v>313</v>
      </c>
      <c r="F176" s="127" t="s">
        <v>378</v>
      </c>
      <c r="G176" s="127" t="s">
        <v>330</v>
      </c>
      <c r="H176" s="211" t="s">
        <v>84</v>
      </c>
      <c r="I176" s="127">
        <f>'IES Participantes 2026'!$BB$18</f>
        <v>2</v>
      </c>
      <c r="J176" s="134"/>
      <c r="K176" s="127"/>
      <c r="L176" s="134"/>
      <c r="M176" s="127"/>
      <c r="N176" s="127"/>
      <c r="O176" s="127" t="s">
        <v>326</v>
      </c>
      <c r="P176" s="127" t="s">
        <v>303</v>
      </c>
      <c r="Q176" s="132">
        <v>930.75</v>
      </c>
      <c r="R176" s="127" t="str">
        <f t="shared" ref="R176:R239" si="28">IF(OR(Q176="",Q176&lt;10),"Abaixo do intervalo",IF(Q176&lt;=99,"10 - 99",IF(Q176&lt;=499,"100 - 499",IF(Q176&lt;=1999,"500 - 1999",IF(Q176&lt;=2999,"2000 - 2999",IF(Q176&lt;=3999,"3000 - 3999",IF(Q176&lt;=7999,"4000 - 7999","8000 - Max")))))))</f>
        <v>500 - 1999</v>
      </c>
      <c r="S176" s="150" t="str">
        <f t="shared" ref="S176:S239" si="29">IF(R176="10 - 99","28",IF(R176="100 - 499","211",IF(R176="500 - 1999","309",IF(R176="2000 - 2999","395",IF(R176="3000 - 3999","580",IF(R176="4000 - 7999","1188",IF(R176="8000 - Max","1735",IF(R176=0,"0"))))))))</f>
        <v>309</v>
      </c>
      <c r="T176" s="149">
        <f t="shared" si="27"/>
        <v>618</v>
      </c>
      <c r="U176" s="127"/>
      <c r="V176" s="127"/>
      <c r="W176" s="127"/>
      <c r="X176" s="127"/>
    </row>
    <row r="177" spans="5:24" x14ac:dyDescent="0.35">
      <c r="E177" s="124" t="s">
        <v>313</v>
      </c>
      <c r="F177" s="127" t="s">
        <v>378</v>
      </c>
      <c r="G177" s="127" t="s">
        <v>330</v>
      </c>
      <c r="H177" s="211" t="s">
        <v>84</v>
      </c>
      <c r="I177" s="127">
        <f>'IES Participantes 2026'!$BB$18</f>
        <v>2</v>
      </c>
      <c r="J177" s="134"/>
      <c r="K177" s="127"/>
      <c r="L177" s="134"/>
      <c r="M177" s="127"/>
      <c r="N177" s="127"/>
      <c r="O177" s="127" t="s">
        <v>303</v>
      </c>
      <c r="P177" s="127" t="s">
        <v>327</v>
      </c>
      <c r="Q177" s="132">
        <v>1059.53</v>
      </c>
      <c r="R177" s="127" t="str">
        <f t="shared" si="28"/>
        <v>500 - 1999</v>
      </c>
      <c r="S177" s="150" t="str">
        <f t="shared" si="29"/>
        <v>309</v>
      </c>
      <c r="T177" s="149">
        <f t="shared" si="27"/>
        <v>618</v>
      </c>
      <c r="U177" s="127"/>
      <c r="V177" s="127"/>
      <c r="W177" s="127"/>
      <c r="X177" s="127"/>
    </row>
    <row r="178" spans="5:24" x14ac:dyDescent="0.35">
      <c r="E178" s="124" t="s">
        <v>313</v>
      </c>
      <c r="F178" s="127" t="s">
        <v>378</v>
      </c>
      <c r="G178" s="127" t="s">
        <v>330</v>
      </c>
      <c r="H178" s="211" t="s">
        <v>84</v>
      </c>
      <c r="I178" s="127">
        <f>'IES Participantes 2026'!$BB$18</f>
        <v>2</v>
      </c>
      <c r="J178" s="134"/>
      <c r="K178" s="127"/>
      <c r="L178" s="134"/>
      <c r="M178" s="127"/>
      <c r="N178" s="127"/>
      <c r="O178" s="127" t="s">
        <v>327</v>
      </c>
      <c r="P178" s="127" t="s">
        <v>328</v>
      </c>
      <c r="Q178" s="132">
        <v>673.97</v>
      </c>
      <c r="R178" s="127" t="str">
        <f t="shared" si="28"/>
        <v>500 - 1999</v>
      </c>
      <c r="S178" s="150" t="str">
        <f t="shared" si="29"/>
        <v>309</v>
      </c>
      <c r="T178" s="149">
        <f t="shared" si="27"/>
        <v>618</v>
      </c>
      <c r="U178" s="127"/>
      <c r="V178" s="127"/>
      <c r="W178" s="127"/>
      <c r="X178" s="127"/>
    </row>
    <row r="179" spans="5:24" x14ac:dyDescent="0.35">
      <c r="E179" s="124" t="s">
        <v>313</v>
      </c>
      <c r="F179" s="127" t="s">
        <v>378</v>
      </c>
      <c r="G179" s="127" t="s">
        <v>330</v>
      </c>
      <c r="H179" s="211" t="s">
        <v>84</v>
      </c>
      <c r="I179" s="127">
        <f>'IES Participantes 2026'!$BB$18</f>
        <v>2</v>
      </c>
      <c r="J179" s="134"/>
      <c r="K179" s="127"/>
      <c r="L179" s="134"/>
      <c r="M179" s="127"/>
      <c r="N179" s="127"/>
      <c r="O179" s="127" t="s">
        <v>328</v>
      </c>
      <c r="P179" s="127" t="s">
        <v>329</v>
      </c>
      <c r="Q179" s="132">
        <v>199.82</v>
      </c>
      <c r="R179" s="127" t="str">
        <f t="shared" si="28"/>
        <v>100 - 499</v>
      </c>
      <c r="S179" s="150" t="str">
        <f t="shared" si="29"/>
        <v>211</v>
      </c>
      <c r="T179" s="149">
        <f t="shared" si="27"/>
        <v>422</v>
      </c>
      <c r="U179" s="127"/>
      <c r="V179" s="127"/>
      <c r="W179" s="127"/>
      <c r="X179" s="127"/>
    </row>
    <row r="180" spans="5:24" x14ac:dyDescent="0.35">
      <c r="E180" s="162" t="s">
        <v>313</v>
      </c>
      <c r="F180" s="155" t="s">
        <v>378</v>
      </c>
      <c r="G180" s="155" t="s">
        <v>330</v>
      </c>
      <c r="H180" s="217" t="s">
        <v>152</v>
      </c>
      <c r="I180" s="155">
        <f>'IES Participantes 2026'!$BB$19</f>
        <v>2</v>
      </c>
      <c r="J180" s="171">
        <v>0</v>
      </c>
      <c r="K180" s="155">
        <v>15</v>
      </c>
      <c r="L180" s="171">
        <f t="shared" si="25"/>
        <v>0</v>
      </c>
      <c r="M180" s="155">
        <v>14</v>
      </c>
      <c r="N180" s="155">
        <f t="shared" si="22"/>
        <v>7000</v>
      </c>
      <c r="O180" s="155" t="s">
        <v>256</v>
      </c>
      <c r="P180" s="155" t="s">
        <v>385</v>
      </c>
      <c r="Q180" s="166">
        <v>7947.88</v>
      </c>
      <c r="R180" s="155" t="str">
        <f t="shared" si="28"/>
        <v>4000 - 7999</v>
      </c>
      <c r="S180" s="197" t="str">
        <f t="shared" si="29"/>
        <v>1188</v>
      </c>
      <c r="T180" s="202">
        <f t="shared" si="27"/>
        <v>2376</v>
      </c>
      <c r="U180" s="127"/>
      <c r="V180" s="127"/>
      <c r="W180" s="127"/>
      <c r="X180" s="127"/>
    </row>
    <row r="181" spans="5:24" x14ac:dyDescent="0.35">
      <c r="E181" s="124" t="s">
        <v>313</v>
      </c>
      <c r="F181" s="127" t="s">
        <v>378</v>
      </c>
      <c r="G181" s="127" t="s">
        <v>330</v>
      </c>
      <c r="H181" s="211" t="s">
        <v>152</v>
      </c>
      <c r="I181" s="127">
        <f>'IES Participantes 2026'!$BB$19</f>
        <v>2</v>
      </c>
      <c r="J181" s="134"/>
      <c r="K181" s="127"/>
      <c r="L181" s="134"/>
      <c r="M181" s="127"/>
      <c r="N181" s="127"/>
      <c r="O181" s="127" t="s">
        <v>385</v>
      </c>
      <c r="P181" s="127" t="s">
        <v>326</v>
      </c>
      <c r="Q181" s="132">
        <v>357.01</v>
      </c>
      <c r="R181" s="127" t="str">
        <f t="shared" si="28"/>
        <v>100 - 499</v>
      </c>
      <c r="S181" s="150" t="str">
        <f t="shared" si="29"/>
        <v>211</v>
      </c>
      <c r="T181" s="149">
        <f t="shared" si="27"/>
        <v>422</v>
      </c>
      <c r="U181" s="127"/>
      <c r="V181" s="127"/>
      <c r="W181" s="127"/>
      <c r="X181" s="127"/>
    </row>
    <row r="182" spans="5:24" x14ac:dyDescent="0.35">
      <c r="E182" s="124" t="s">
        <v>313</v>
      </c>
      <c r="F182" s="127" t="s">
        <v>378</v>
      </c>
      <c r="G182" s="127" t="s">
        <v>330</v>
      </c>
      <c r="H182" s="211" t="s">
        <v>152</v>
      </c>
      <c r="I182" s="127">
        <f>'IES Participantes 2026'!$BB$19</f>
        <v>2</v>
      </c>
      <c r="J182" s="134"/>
      <c r="K182" s="127"/>
      <c r="L182" s="134"/>
      <c r="M182" s="127"/>
      <c r="N182" s="127"/>
      <c r="O182" s="127" t="s">
        <v>326</v>
      </c>
      <c r="P182" s="127" t="s">
        <v>303</v>
      </c>
      <c r="Q182" s="132">
        <v>930.75</v>
      </c>
      <c r="R182" s="127" t="str">
        <f t="shared" si="28"/>
        <v>500 - 1999</v>
      </c>
      <c r="S182" s="150" t="str">
        <f t="shared" si="29"/>
        <v>309</v>
      </c>
      <c r="T182" s="149">
        <f t="shared" si="27"/>
        <v>618</v>
      </c>
      <c r="U182" s="127"/>
      <c r="V182" s="127"/>
      <c r="W182" s="127"/>
      <c r="X182" s="127"/>
    </row>
    <row r="183" spans="5:24" x14ac:dyDescent="0.35">
      <c r="E183" s="124" t="s">
        <v>313</v>
      </c>
      <c r="F183" s="127" t="s">
        <v>378</v>
      </c>
      <c r="G183" s="127" t="s">
        <v>330</v>
      </c>
      <c r="H183" s="211" t="s">
        <v>152</v>
      </c>
      <c r="I183" s="127">
        <f>'IES Participantes 2026'!$BB$19</f>
        <v>2</v>
      </c>
      <c r="J183" s="134"/>
      <c r="K183" s="127"/>
      <c r="L183" s="134"/>
      <c r="M183" s="127"/>
      <c r="N183" s="127"/>
      <c r="O183" s="127" t="s">
        <v>303</v>
      </c>
      <c r="P183" s="127" t="s">
        <v>327</v>
      </c>
      <c r="Q183" s="132">
        <v>1059.53</v>
      </c>
      <c r="R183" s="127" t="str">
        <f t="shared" si="28"/>
        <v>500 - 1999</v>
      </c>
      <c r="S183" s="150" t="str">
        <f t="shared" si="29"/>
        <v>309</v>
      </c>
      <c r="T183" s="149">
        <f t="shared" si="27"/>
        <v>618</v>
      </c>
      <c r="U183" s="127"/>
      <c r="V183" s="127"/>
      <c r="W183" s="127"/>
      <c r="X183" s="127"/>
    </row>
    <row r="184" spans="5:24" x14ac:dyDescent="0.35">
      <c r="E184" s="124" t="s">
        <v>313</v>
      </c>
      <c r="F184" s="127" t="s">
        <v>378</v>
      </c>
      <c r="G184" s="127" t="s">
        <v>330</v>
      </c>
      <c r="H184" s="211" t="s">
        <v>152</v>
      </c>
      <c r="I184" s="127">
        <f>'IES Participantes 2026'!$BB$19</f>
        <v>2</v>
      </c>
      <c r="J184" s="134"/>
      <c r="K184" s="127"/>
      <c r="L184" s="134"/>
      <c r="M184" s="127"/>
      <c r="N184" s="127"/>
      <c r="O184" s="127" t="s">
        <v>327</v>
      </c>
      <c r="P184" s="127" t="s">
        <v>328</v>
      </c>
      <c r="Q184" s="132">
        <v>673.97</v>
      </c>
      <c r="R184" s="127" t="str">
        <f t="shared" si="28"/>
        <v>500 - 1999</v>
      </c>
      <c r="S184" s="150" t="str">
        <f t="shared" si="29"/>
        <v>309</v>
      </c>
      <c r="T184" s="149">
        <f t="shared" si="27"/>
        <v>618</v>
      </c>
      <c r="U184" s="127"/>
      <c r="V184" s="127"/>
      <c r="W184" s="127"/>
      <c r="X184" s="127"/>
    </row>
    <row r="185" spans="5:24" x14ac:dyDescent="0.35">
      <c r="E185" s="124" t="s">
        <v>313</v>
      </c>
      <c r="F185" s="127" t="s">
        <v>378</v>
      </c>
      <c r="G185" s="127" t="s">
        <v>330</v>
      </c>
      <c r="H185" s="211" t="s">
        <v>152</v>
      </c>
      <c r="I185" s="127">
        <f>'IES Participantes 2026'!$BB$19</f>
        <v>2</v>
      </c>
      <c r="J185" s="134"/>
      <c r="K185" s="127"/>
      <c r="L185" s="134"/>
      <c r="M185" s="127"/>
      <c r="N185" s="127"/>
      <c r="O185" s="127" t="s">
        <v>328</v>
      </c>
      <c r="P185" s="127" t="s">
        <v>329</v>
      </c>
      <c r="Q185" s="132">
        <v>199.82</v>
      </c>
      <c r="R185" s="127" t="str">
        <f t="shared" si="28"/>
        <v>100 - 499</v>
      </c>
      <c r="S185" s="150" t="str">
        <f t="shared" si="29"/>
        <v>211</v>
      </c>
      <c r="T185" s="149">
        <f t="shared" si="27"/>
        <v>422</v>
      </c>
      <c r="U185" s="127"/>
      <c r="V185" s="127"/>
      <c r="W185" s="127"/>
      <c r="X185" s="127"/>
    </row>
    <row r="186" spans="5:24" x14ac:dyDescent="0.35">
      <c r="E186" s="162" t="s">
        <v>313</v>
      </c>
      <c r="F186" s="155" t="s">
        <v>378</v>
      </c>
      <c r="G186" s="155" t="s">
        <v>330</v>
      </c>
      <c r="H186" s="217" t="s">
        <v>153</v>
      </c>
      <c r="I186" s="155">
        <f>'IES Participantes 2026'!$BB$20</f>
        <v>2</v>
      </c>
      <c r="J186" s="171">
        <v>0</v>
      </c>
      <c r="K186" s="155">
        <v>15</v>
      </c>
      <c r="L186" s="171">
        <f t="shared" si="25"/>
        <v>0</v>
      </c>
      <c r="M186" s="155">
        <v>14</v>
      </c>
      <c r="N186" s="155">
        <f t="shared" si="22"/>
        <v>7000</v>
      </c>
      <c r="O186" s="155" t="s">
        <v>256</v>
      </c>
      <c r="P186" s="155" t="s">
        <v>385</v>
      </c>
      <c r="Q186" s="166">
        <v>7947.88</v>
      </c>
      <c r="R186" s="155" t="str">
        <f t="shared" si="28"/>
        <v>4000 - 7999</v>
      </c>
      <c r="S186" s="197" t="str">
        <f t="shared" si="29"/>
        <v>1188</v>
      </c>
      <c r="T186" s="202">
        <f t="shared" si="27"/>
        <v>2376</v>
      </c>
      <c r="U186" s="127"/>
      <c r="V186" s="127"/>
      <c r="W186" s="127"/>
      <c r="X186" s="127"/>
    </row>
    <row r="187" spans="5:24" x14ac:dyDescent="0.35">
      <c r="E187" s="124" t="s">
        <v>313</v>
      </c>
      <c r="F187" s="127" t="s">
        <v>378</v>
      </c>
      <c r="G187" s="127" t="s">
        <v>330</v>
      </c>
      <c r="H187" s="211" t="s">
        <v>153</v>
      </c>
      <c r="I187" s="127">
        <f>'IES Participantes 2026'!$BB$20</f>
        <v>2</v>
      </c>
      <c r="J187" s="134"/>
      <c r="K187" s="127"/>
      <c r="L187" s="134"/>
      <c r="M187" s="127"/>
      <c r="N187" s="127"/>
      <c r="O187" s="127" t="s">
        <v>385</v>
      </c>
      <c r="P187" s="127" t="s">
        <v>326</v>
      </c>
      <c r="Q187" s="132">
        <v>357.01</v>
      </c>
      <c r="R187" s="127" t="str">
        <f t="shared" si="28"/>
        <v>100 - 499</v>
      </c>
      <c r="S187" s="150" t="str">
        <f t="shared" si="29"/>
        <v>211</v>
      </c>
      <c r="T187" s="149">
        <f t="shared" si="27"/>
        <v>422</v>
      </c>
      <c r="U187" s="127"/>
      <c r="V187" s="127"/>
      <c r="W187" s="127"/>
      <c r="X187" s="127"/>
    </row>
    <row r="188" spans="5:24" x14ac:dyDescent="0.35">
      <c r="E188" s="124" t="s">
        <v>313</v>
      </c>
      <c r="F188" s="127" t="s">
        <v>378</v>
      </c>
      <c r="G188" s="127" t="s">
        <v>330</v>
      </c>
      <c r="H188" s="211" t="s">
        <v>153</v>
      </c>
      <c r="I188" s="127">
        <f>'IES Participantes 2026'!$BB$20</f>
        <v>2</v>
      </c>
      <c r="J188" s="134"/>
      <c r="K188" s="127"/>
      <c r="L188" s="134"/>
      <c r="M188" s="127"/>
      <c r="N188" s="127"/>
      <c r="O188" s="127" t="s">
        <v>326</v>
      </c>
      <c r="P188" s="127" t="s">
        <v>303</v>
      </c>
      <c r="Q188" s="132">
        <v>930.75</v>
      </c>
      <c r="R188" s="127" t="str">
        <f t="shared" si="28"/>
        <v>500 - 1999</v>
      </c>
      <c r="S188" s="150" t="str">
        <f t="shared" si="29"/>
        <v>309</v>
      </c>
      <c r="T188" s="149">
        <f t="shared" si="27"/>
        <v>618</v>
      </c>
      <c r="U188" s="127"/>
      <c r="V188" s="127"/>
      <c r="W188" s="127"/>
      <c r="X188" s="127"/>
    </row>
    <row r="189" spans="5:24" x14ac:dyDescent="0.35">
      <c r="E189" s="124" t="s">
        <v>313</v>
      </c>
      <c r="F189" s="127" t="s">
        <v>378</v>
      </c>
      <c r="G189" s="127" t="s">
        <v>330</v>
      </c>
      <c r="H189" s="211" t="s">
        <v>153</v>
      </c>
      <c r="I189" s="127">
        <f>'IES Participantes 2026'!$BB$20</f>
        <v>2</v>
      </c>
      <c r="J189" s="134"/>
      <c r="K189" s="127"/>
      <c r="L189" s="134"/>
      <c r="M189" s="127"/>
      <c r="N189" s="127"/>
      <c r="O189" s="127" t="s">
        <v>303</v>
      </c>
      <c r="P189" s="127" t="s">
        <v>327</v>
      </c>
      <c r="Q189" s="132">
        <v>1059.53</v>
      </c>
      <c r="R189" s="127" t="str">
        <f t="shared" si="28"/>
        <v>500 - 1999</v>
      </c>
      <c r="S189" s="150" t="str">
        <f t="shared" si="29"/>
        <v>309</v>
      </c>
      <c r="T189" s="149">
        <f t="shared" si="27"/>
        <v>618</v>
      </c>
      <c r="U189" s="127"/>
      <c r="V189" s="127"/>
      <c r="W189" s="127"/>
      <c r="X189" s="127"/>
    </row>
    <row r="190" spans="5:24" x14ac:dyDescent="0.35">
      <c r="E190" s="124" t="s">
        <v>313</v>
      </c>
      <c r="F190" s="127" t="s">
        <v>378</v>
      </c>
      <c r="G190" s="127" t="s">
        <v>330</v>
      </c>
      <c r="H190" s="211" t="s">
        <v>153</v>
      </c>
      <c r="I190" s="127">
        <f>'IES Participantes 2026'!$BB$20</f>
        <v>2</v>
      </c>
      <c r="J190" s="134"/>
      <c r="K190" s="127"/>
      <c r="L190" s="134"/>
      <c r="M190" s="127"/>
      <c r="N190" s="127"/>
      <c r="O190" s="127" t="s">
        <v>327</v>
      </c>
      <c r="P190" s="127" t="s">
        <v>328</v>
      </c>
      <c r="Q190" s="132">
        <v>673.97</v>
      </c>
      <c r="R190" s="127" t="str">
        <f t="shared" si="28"/>
        <v>500 - 1999</v>
      </c>
      <c r="S190" s="150" t="str">
        <f t="shared" si="29"/>
        <v>309</v>
      </c>
      <c r="T190" s="149">
        <f t="shared" si="27"/>
        <v>618</v>
      </c>
      <c r="U190" s="127"/>
      <c r="V190" s="127"/>
      <c r="W190" s="127"/>
      <c r="X190" s="127"/>
    </row>
    <row r="191" spans="5:24" x14ac:dyDescent="0.35">
      <c r="E191" s="124" t="s">
        <v>313</v>
      </c>
      <c r="F191" s="127" t="s">
        <v>378</v>
      </c>
      <c r="G191" s="127" t="s">
        <v>330</v>
      </c>
      <c r="H191" s="211" t="s">
        <v>153</v>
      </c>
      <c r="I191" s="127">
        <f>'IES Participantes 2026'!$BB$20</f>
        <v>2</v>
      </c>
      <c r="J191" s="134"/>
      <c r="K191" s="127"/>
      <c r="L191" s="134"/>
      <c r="M191" s="127"/>
      <c r="N191" s="127"/>
      <c r="O191" s="127" t="s">
        <v>328</v>
      </c>
      <c r="P191" s="127" t="s">
        <v>329</v>
      </c>
      <c r="Q191" s="132">
        <v>199.82</v>
      </c>
      <c r="R191" s="127" t="str">
        <f t="shared" si="28"/>
        <v>100 - 499</v>
      </c>
      <c r="S191" s="150" t="str">
        <f t="shared" si="29"/>
        <v>211</v>
      </c>
      <c r="T191" s="149">
        <f t="shared" si="27"/>
        <v>422</v>
      </c>
      <c r="U191" s="127"/>
      <c r="V191" s="127"/>
      <c r="W191" s="127"/>
      <c r="X191" s="127"/>
    </row>
    <row r="192" spans="5:24" x14ac:dyDescent="0.35">
      <c r="E192" s="162" t="s">
        <v>313</v>
      </c>
      <c r="F192" s="155" t="s">
        <v>378</v>
      </c>
      <c r="G192" s="155" t="s">
        <v>330</v>
      </c>
      <c r="H192" s="217" t="s">
        <v>86</v>
      </c>
      <c r="I192" s="155">
        <f>'IES Participantes 2026'!$BB$21</f>
        <v>2</v>
      </c>
      <c r="J192" s="171">
        <v>0</v>
      </c>
      <c r="K192" s="155">
        <v>15</v>
      </c>
      <c r="L192" s="171">
        <f t="shared" ref="L192:L246" si="30">$B$3*K192*I192</f>
        <v>0</v>
      </c>
      <c r="M192" s="155">
        <v>14</v>
      </c>
      <c r="N192" s="155">
        <f t="shared" ref="N192:N250" si="31">$B$4*M192*I192</f>
        <v>7000</v>
      </c>
      <c r="O192" s="114" t="s">
        <v>304</v>
      </c>
      <c r="P192" s="155" t="s">
        <v>385</v>
      </c>
      <c r="Q192" s="166">
        <v>8216.8799999999992</v>
      </c>
      <c r="R192" s="155" t="str">
        <f t="shared" si="28"/>
        <v>8000 - Max</v>
      </c>
      <c r="S192" s="197" t="str">
        <f t="shared" si="29"/>
        <v>1735</v>
      </c>
      <c r="T192" s="202">
        <f t="shared" si="27"/>
        <v>3470</v>
      </c>
      <c r="U192" s="127"/>
      <c r="V192" s="127"/>
      <c r="W192" s="127"/>
      <c r="X192" s="127"/>
    </row>
    <row r="193" spans="5:24" x14ac:dyDescent="0.35">
      <c r="E193" s="124" t="s">
        <v>313</v>
      </c>
      <c r="F193" s="127" t="s">
        <v>378</v>
      </c>
      <c r="G193" s="127" t="s">
        <v>330</v>
      </c>
      <c r="H193" s="211" t="s">
        <v>86</v>
      </c>
      <c r="I193" s="127">
        <f>'IES Participantes 2026'!$BB$21</f>
        <v>2</v>
      </c>
      <c r="J193" s="134"/>
      <c r="K193" s="127"/>
      <c r="L193" s="134"/>
      <c r="M193" s="127"/>
      <c r="N193" s="127"/>
      <c r="O193" t="s">
        <v>385</v>
      </c>
      <c r="P193" s="127" t="s">
        <v>326</v>
      </c>
      <c r="Q193" s="132">
        <v>357.01</v>
      </c>
      <c r="R193" s="127" t="str">
        <f t="shared" si="28"/>
        <v>100 - 499</v>
      </c>
      <c r="S193" s="150" t="str">
        <f t="shared" si="29"/>
        <v>211</v>
      </c>
      <c r="T193" s="149">
        <f t="shared" si="27"/>
        <v>422</v>
      </c>
      <c r="U193" s="127"/>
      <c r="V193" s="127"/>
      <c r="W193" s="127"/>
      <c r="X193" s="127"/>
    </row>
    <row r="194" spans="5:24" x14ac:dyDescent="0.35">
      <c r="E194" s="124" t="s">
        <v>313</v>
      </c>
      <c r="F194" s="127" t="s">
        <v>378</v>
      </c>
      <c r="G194" s="127" t="s">
        <v>330</v>
      </c>
      <c r="H194" s="211" t="s">
        <v>86</v>
      </c>
      <c r="I194" s="127">
        <f>'IES Participantes 2026'!$BB$21</f>
        <v>2</v>
      </c>
      <c r="J194" s="134"/>
      <c r="K194" s="127"/>
      <c r="L194" s="134"/>
      <c r="M194" s="127"/>
      <c r="N194" s="127"/>
      <c r="O194" t="s">
        <v>326</v>
      </c>
      <c r="P194" s="127" t="s">
        <v>303</v>
      </c>
      <c r="Q194" s="132">
        <v>930.75</v>
      </c>
      <c r="R194" s="127" t="str">
        <f t="shared" si="28"/>
        <v>500 - 1999</v>
      </c>
      <c r="S194" s="150" t="str">
        <f t="shared" si="29"/>
        <v>309</v>
      </c>
      <c r="T194" s="149">
        <f t="shared" si="27"/>
        <v>618</v>
      </c>
      <c r="U194" s="127"/>
      <c r="V194" s="127"/>
      <c r="W194" s="127"/>
      <c r="X194" s="127"/>
    </row>
    <row r="195" spans="5:24" x14ac:dyDescent="0.35">
      <c r="E195" s="124" t="s">
        <v>313</v>
      </c>
      <c r="F195" s="127" t="s">
        <v>378</v>
      </c>
      <c r="G195" s="127" t="s">
        <v>330</v>
      </c>
      <c r="H195" s="211" t="s">
        <v>86</v>
      </c>
      <c r="I195" s="127">
        <f>'IES Participantes 2026'!$BB$21</f>
        <v>2</v>
      </c>
      <c r="J195" s="134"/>
      <c r="K195" s="127"/>
      <c r="L195" s="134"/>
      <c r="M195" s="127"/>
      <c r="N195" s="127"/>
      <c r="O195" t="s">
        <v>303</v>
      </c>
      <c r="P195" s="127" t="s">
        <v>327</v>
      </c>
      <c r="Q195" s="132">
        <v>1059.53</v>
      </c>
      <c r="R195" s="127" t="str">
        <f t="shared" si="28"/>
        <v>500 - 1999</v>
      </c>
      <c r="S195" s="150" t="str">
        <f t="shared" si="29"/>
        <v>309</v>
      </c>
      <c r="T195" s="149">
        <f t="shared" si="27"/>
        <v>618</v>
      </c>
      <c r="U195" s="127"/>
      <c r="V195" s="127"/>
      <c r="W195" s="127"/>
      <c r="X195" s="127"/>
    </row>
    <row r="196" spans="5:24" x14ac:dyDescent="0.35">
      <c r="E196" s="124" t="s">
        <v>313</v>
      </c>
      <c r="F196" s="127" t="s">
        <v>378</v>
      </c>
      <c r="G196" s="127" t="s">
        <v>330</v>
      </c>
      <c r="H196" s="211" t="s">
        <v>86</v>
      </c>
      <c r="I196" s="127">
        <f>'IES Participantes 2026'!$BB$21</f>
        <v>2</v>
      </c>
      <c r="J196" s="134"/>
      <c r="K196" s="127"/>
      <c r="L196" s="134"/>
      <c r="M196" s="127"/>
      <c r="N196" s="127"/>
      <c r="O196" t="s">
        <v>327</v>
      </c>
      <c r="P196" s="127" t="s">
        <v>328</v>
      </c>
      <c r="Q196" s="132">
        <v>673.97</v>
      </c>
      <c r="R196" s="127" t="str">
        <f t="shared" si="28"/>
        <v>500 - 1999</v>
      </c>
      <c r="S196" s="150" t="str">
        <f t="shared" si="29"/>
        <v>309</v>
      </c>
      <c r="T196" s="149">
        <f t="shared" ref="T196:T259" si="32">S196*I196</f>
        <v>618</v>
      </c>
      <c r="U196" s="127"/>
      <c r="V196" s="127"/>
      <c r="W196" s="127"/>
      <c r="X196" s="127"/>
    </row>
    <row r="197" spans="5:24" x14ac:dyDescent="0.35">
      <c r="E197" s="124" t="s">
        <v>313</v>
      </c>
      <c r="F197" s="127" t="s">
        <v>378</v>
      </c>
      <c r="G197" s="127" t="s">
        <v>330</v>
      </c>
      <c r="H197" s="211" t="s">
        <v>86</v>
      </c>
      <c r="I197" s="127">
        <f>'IES Participantes 2026'!$BB$21</f>
        <v>2</v>
      </c>
      <c r="J197" s="134"/>
      <c r="K197" s="127"/>
      <c r="L197" s="134"/>
      <c r="M197" s="127"/>
      <c r="N197" s="127"/>
      <c r="O197" t="s">
        <v>328</v>
      </c>
      <c r="P197" s="127" t="s">
        <v>329</v>
      </c>
      <c r="Q197" s="132">
        <v>199.82</v>
      </c>
      <c r="R197" s="127" t="str">
        <f t="shared" si="28"/>
        <v>100 - 499</v>
      </c>
      <c r="S197" s="150" t="str">
        <f t="shared" si="29"/>
        <v>211</v>
      </c>
      <c r="T197" s="149">
        <f t="shared" si="32"/>
        <v>422</v>
      </c>
      <c r="U197" s="127"/>
      <c r="V197" s="127"/>
      <c r="W197" s="127"/>
      <c r="X197" s="127"/>
    </row>
    <row r="198" spans="5:24" x14ac:dyDescent="0.35">
      <c r="E198" s="162" t="s">
        <v>313</v>
      </c>
      <c r="F198" s="155" t="s">
        <v>378</v>
      </c>
      <c r="G198" s="155" t="s">
        <v>330</v>
      </c>
      <c r="H198" s="217" t="s">
        <v>154</v>
      </c>
      <c r="I198" s="155">
        <f>'IES Participantes 2026'!$BB$22</f>
        <v>2</v>
      </c>
      <c r="J198" s="171">
        <v>0</v>
      </c>
      <c r="K198" s="155">
        <v>15</v>
      </c>
      <c r="L198" s="171">
        <f t="shared" si="30"/>
        <v>0</v>
      </c>
      <c r="M198" s="155">
        <v>14</v>
      </c>
      <c r="N198" s="155">
        <f t="shared" si="31"/>
        <v>7000</v>
      </c>
      <c r="O198" s="114" t="s">
        <v>304</v>
      </c>
      <c r="P198" s="155" t="s">
        <v>385</v>
      </c>
      <c r="Q198" s="166">
        <v>8216.8799999999992</v>
      </c>
      <c r="R198" s="155" t="str">
        <f t="shared" si="28"/>
        <v>8000 - Max</v>
      </c>
      <c r="S198" s="197" t="str">
        <f t="shared" si="29"/>
        <v>1735</v>
      </c>
      <c r="T198" s="202">
        <f t="shared" si="32"/>
        <v>3470</v>
      </c>
      <c r="U198" s="127"/>
      <c r="V198" s="127"/>
      <c r="W198" s="127"/>
      <c r="X198" s="127"/>
    </row>
    <row r="199" spans="5:24" x14ac:dyDescent="0.35">
      <c r="E199" s="124" t="s">
        <v>313</v>
      </c>
      <c r="F199" s="127" t="s">
        <v>378</v>
      </c>
      <c r="G199" s="127" t="s">
        <v>330</v>
      </c>
      <c r="H199" s="211" t="s">
        <v>154</v>
      </c>
      <c r="I199" s="127">
        <f>'IES Participantes 2026'!$BB$22</f>
        <v>2</v>
      </c>
      <c r="J199" s="134"/>
      <c r="K199" s="127"/>
      <c r="L199" s="134"/>
      <c r="M199" s="127"/>
      <c r="N199" s="127"/>
      <c r="O199" t="s">
        <v>385</v>
      </c>
      <c r="P199" s="127" t="s">
        <v>326</v>
      </c>
      <c r="Q199" s="132">
        <v>357.01</v>
      </c>
      <c r="R199" s="127" t="str">
        <f t="shared" si="28"/>
        <v>100 - 499</v>
      </c>
      <c r="S199" s="150" t="str">
        <f t="shared" si="29"/>
        <v>211</v>
      </c>
      <c r="T199" s="149">
        <f t="shared" si="32"/>
        <v>422</v>
      </c>
      <c r="U199" s="127"/>
      <c r="V199" s="127"/>
      <c r="W199" s="127"/>
      <c r="X199" s="127"/>
    </row>
    <row r="200" spans="5:24" x14ac:dyDescent="0.35">
      <c r="E200" s="124" t="s">
        <v>313</v>
      </c>
      <c r="F200" s="127" t="s">
        <v>378</v>
      </c>
      <c r="G200" s="127" t="s">
        <v>330</v>
      </c>
      <c r="H200" s="211" t="s">
        <v>154</v>
      </c>
      <c r="I200" s="127">
        <f>'IES Participantes 2026'!$BB$22</f>
        <v>2</v>
      </c>
      <c r="J200" s="134"/>
      <c r="K200" s="127"/>
      <c r="L200" s="134"/>
      <c r="M200" s="127"/>
      <c r="N200" s="127"/>
      <c r="O200" t="s">
        <v>326</v>
      </c>
      <c r="P200" s="127" t="s">
        <v>303</v>
      </c>
      <c r="Q200" s="132">
        <v>930.75</v>
      </c>
      <c r="R200" s="127" t="str">
        <f t="shared" si="28"/>
        <v>500 - 1999</v>
      </c>
      <c r="S200" s="150" t="str">
        <f t="shared" si="29"/>
        <v>309</v>
      </c>
      <c r="T200" s="149">
        <f t="shared" si="32"/>
        <v>618</v>
      </c>
      <c r="U200" s="127"/>
      <c r="V200" s="127"/>
      <c r="W200" s="127"/>
      <c r="X200" s="127"/>
    </row>
    <row r="201" spans="5:24" x14ac:dyDescent="0.35">
      <c r="E201" s="124" t="s">
        <v>313</v>
      </c>
      <c r="F201" s="127" t="s">
        <v>378</v>
      </c>
      <c r="G201" s="127" t="s">
        <v>330</v>
      </c>
      <c r="H201" s="211" t="s">
        <v>154</v>
      </c>
      <c r="I201" s="127">
        <f>'IES Participantes 2026'!$BB$22</f>
        <v>2</v>
      </c>
      <c r="J201" s="134"/>
      <c r="K201" s="127"/>
      <c r="L201" s="134"/>
      <c r="M201" s="127"/>
      <c r="N201" s="127"/>
      <c r="O201" t="s">
        <v>303</v>
      </c>
      <c r="P201" s="127" t="s">
        <v>327</v>
      </c>
      <c r="Q201" s="132">
        <v>1059.53</v>
      </c>
      <c r="R201" s="127" t="str">
        <f t="shared" si="28"/>
        <v>500 - 1999</v>
      </c>
      <c r="S201" s="150" t="str">
        <f t="shared" si="29"/>
        <v>309</v>
      </c>
      <c r="T201" s="149">
        <f t="shared" si="32"/>
        <v>618</v>
      </c>
      <c r="U201" s="127"/>
      <c r="V201" s="127"/>
      <c r="W201" s="127"/>
      <c r="X201" s="127"/>
    </row>
    <row r="202" spans="5:24" x14ac:dyDescent="0.35">
      <c r="E202" s="124" t="s">
        <v>313</v>
      </c>
      <c r="F202" s="127" t="s">
        <v>378</v>
      </c>
      <c r="G202" s="127" t="s">
        <v>330</v>
      </c>
      <c r="H202" s="211" t="s">
        <v>154</v>
      </c>
      <c r="I202" s="127">
        <f>'IES Participantes 2026'!$BB$22</f>
        <v>2</v>
      </c>
      <c r="J202" s="134"/>
      <c r="K202" s="127"/>
      <c r="L202" s="134"/>
      <c r="M202" s="127"/>
      <c r="N202" s="127"/>
      <c r="O202" t="s">
        <v>327</v>
      </c>
      <c r="P202" s="127" t="s">
        <v>328</v>
      </c>
      <c r="Q202" s="132">
        <v>673.97</v>
      </c>
      <c r="R202" s="127" t="str">
        <f t="shared" si="28"/>
        <v>500 - 1999</v>
      </c>
      <c r="S202" s="150" t="str">
        <f t="shared" si="29"/>
        <v>309</v>
      </c>
      <c r="T202" s="149">
        <f t="shared" si="32"/>
        <v>618</v>
      </c>
      <c r="U202" s="127"/>
      <c r="V202" s="127"/>
      <c r="W202" s="127"/>
      <c r="X202" s="127"/>
    </row>
    <row r="203" spans="5:24" x14ac:dyDescent="0.35">
      <c r="E203" s="124" t="s">
        <v>313</v>
      </c>
      <c r="F203" s="127" t="s">
        <v>378</v>
      </c>
      <c r="G203" s="127" t="s">
        <v>330</v>
      </c>
      <c r="H203" s="211" t="s">
        <v>154</v>
      </c>
      <c r="I203" s="127">
        <f>'IES Participantes 2026'!$BB$22</f>
        <v>2</v>
      </c>
      <c r="J203" s="134"/>
      <c r="K203" s="127"/>
      <c r="L203" s="134"/>
      <c r="M203" s="127"/>
      <c r="N203" s="127"/>
      <c r="O203" t="s">
        <v>328</v>
      </c>
      <c r="P203" s="127" t="s">
        <v>329</v>
      </c>
      <c r="Q203" s="132">
        <v>199.82</v>
      </c>
      <c r="R203" s="127" t="str">
        <f t="shared" si="28"/>
        <v>100 - 499</v>
      </c>
      <c r="S203" s="150" t="str">
        <f t="shared" si="29"/>
        <v>211</v>
      </c>
      <c r="T203" s="149">
        <f t="shared" si="32"/>
        <v>422</v>
      </c>
      <c r="U203" s="127"/>
      <c r="V203" s="127"/>
      <c r="W203" s="127"/>
      <c r="X203" s="127"/>
    </row>
    <row r="204" spans="5:24" x14ac:dyDescent="0.35">
      <c r="E204" s="162" t="s">
        <v>313</v>
      </c>
      <c r="F204" s="155" t="s">
        <v>378</v>
      </c>
      <c r="G204" s="155" t="s">
        <v>330</v>
      </c>
      <c r="H204" s="217" t="s">
        <v>74</v>
      </c>
      <c r="I204" s="155">
        <v>3</v>
      </c>
      <c r="J204" s="171">
        <v>0</v>
      </c>
      <c r="K204" s="155">
        <v>15</v>
      </c>
      <c r="L204" s="171">
        <f t="shared" si="30"/>
        <v>0</v>
      </c>
      <c r="M204" s="155">
        <v>14</v>
      </c>
      <c r="N204" s="155">
        <f t="shared" si="31"/>
        <v>10500</v>
      </c>
      <c r="O204" s="114" t="s">
        <v>304</v>
      </c>
      <c r="P204" s="155" t="s">
        <v>385</v>
      </c>
      <c r="Q204" s="166">
        <v>8216.8799999999992</v>
      </c>
      <c r="R204" s="155" t="str">
        <f t="shared" si="28"/>
        <v>8000 - Max</v>
      </c>
      <c r="S204" s="197" t="str">
        <f t="shared" si="29"/>
        <v>1735</v>
      </c>
      <c r="T204" s="202">
        <f t="shared" si="32"/>
        <v>5205</v>
      </c>
      <c r="U204" s="127"/>
      <c r="V204" s="127"/>
      <c r="W204" s="127"/>
      <c r="X204" s="127"/>
    </row>
    <row r="205" spans="5:24" x14ac:dyDescent="0.35">
      <c r="E205" s="124" t="s">
        <v>313</v>
      </c>
      <c r="F205" s="127" t="s">
        <v>378</v>
      </c>
      <c r="G205" s="127" t="s">
        <v>330</v>
      </c>
      <c r="H205" s="270" t="s">
        <v>74</v>
      </c>
      <c r="I205" s="127">
        <v>3</v>
      </c>
      <c r="J205" s="134"/>
      <c r="K205" s="127"/>
      <c r="L205" s="134"/>
      <c r="M205" s="127"/>
      <c r="N205" s="127"/>
      <c r="O205" t="s">
        <v>385</v>
      </c>
      <c r="P205" s="127" t="s">
        <v>326</v>
      </c>
      <c r="Q205" s="132">
        <v>357.01</v>
      </c>
      <c r="R205" s="127" t="str">
        <f t="shared" si="28"/>
        <v>100 - 499</v>
      </c>
      <c r="S205" s="150" t="str">
        <f t="shared" si="29"/>
        <v>211</v>
      </c>
      <c r="T205" s="149">
        <f t="shared" si="32"/>
        <v>633</v>
      </c>
      <c r="U205" s="127"/>
      <c r="V205" s="127"/>
      <c r="W205" s="127"/>
      <c r="X205" s="127"/>
    </row>
    <row r="206" spans="5:24" x14ac:dyDescent="0.35">
      <c r="E206" s="124" t="s">
        <v>313</v>
      </c>
      <c r="F206" s="127" t="s">
        <v>378</v>
      </c>
      <c r="G206" s="127" t="s">
        <v>330</v>
      </c>
      <c r="H206" s="270" t="s">
        <v>74</v>
      </c>
      <c r="I206" s="127">
        <v>3</v>
      </c>
      <c r="J206" s="134"/>
      <c r="K206" s="127"/>
      <c r="L206" s="134"/>
      <c r="M206" s="127"/>
      <c r="N206" s="127"/>
      <c r="O206" t="s">
        <v>326</v>
      </c>
      <c r="P206" s="127" t="s">
        <v>303</v>
      </c>
      <c r="Q206" s="132">
        <v>930.75</v>
      </c>
      <c r="R206" s="127" t="str">
        <f t="shared" si="28"/>
        <v>500 - 1999</v>
      </c>
      <c r="S206" s="150" t="str">
        <f t="shared" si="29"/>
        <v>309</v>
      </c>
      <c r="T206" s="149">
        <f t="shared" si="32"/>
        <v>927</v>
      </c>
      <c r="U206" s="127"/>
      <c r="V206" s="127"/>
      <c r="W206" s="127"/>
      <c r="X206" s="127"/>
    </row>
    <row r="207" spans="5:24" x14ac:dyDescent="0.35">
      <c r="E207" s="124" t="s">
        <v>313</v>
      </c>
      <c r="F207" s="127" t="s">
        <v>378</v>
      </c>
      <c r="G207" s="127" t="s">
        <v>330</v>
      </c>
      <c r="H207" s="270" t="s">
        <v>74</v>
      </c>
      <c r="I207" s="127">
        <v>3</v>
      </c>
      <c r="J207" s="134"/>
      <c r="K207" s="127"/>
      <c r="L207" s="134"/>
      <c r="M207" s="127"/>
      <c r="N207" s="127"/>
      <c r="O207" t="s">
        <v>303</v>
      </c>
      <c r="P207" s="127" t="s">
        <v>327</v>
      </c>
      <c r="Q207" s="132">
        <v>1059.53</v>
      </c>
      <c r="R207" s="127" t="str">
        <f t="shared" si="28"/>
        <v>500 - 1999</v>
      </c>
      <c r="S207" s="150" t="str">
        <f t="shared" si="29"/>
        <v>309</v>
      </c>
      <c r="T207" s="149">
        <f t="shared" si="32"/>
        <v>927</v>
      </c>
      <c r="U207" s="127"/>
      <c r="V207" s="127"/>
      <c r="W207" s="127"/>
      <c r="X207" s="127"/>
    </row>
    <row r="208" spans="5:24" x14ac:dyDescent="0.35">
      <c r="E208" s="124" t="s">
        <v>313</v>
      </c>
      <c r="F208" s="127" t="s">
        <v>378</v>
      </c>
      <c r="G208" s="127" t="s">
        <v>330</v>
      </c>
      <c r="H208" s="270" t="s">
        <v>74</v>
      </c>
      <c r="I208" s="127">
        <v>3</v>
      </c>
      <c r="J208" s="134"/>
      <c r="K208" s="127"/>
      <c r="L208" s="134"/>
      <c r="M208" s="127"/>
      <c r="N208" s="127"/>
      <c r="O208" t="s">
        <v>327</v>
      </c>
      <c r="P208" s="127" t="s">
        <v>328</v>
      </c>
      <c r="Q208" s="132">
        <v>673.97</v>
      </c>
      <c r="R208" s="127" t="str">
        <f t="shared" si="28"/>
        <v>500 - 1999</v>
      </c>
      <c r="S208" s="150" t="str">
        <f t="shared" si="29"/>
        <v>309</v>
      </c>
      <c r="T208" s="149">
        <f t="shared" si="32"/>
        <v>927</v>
      </c>
      <c r="U208" s="127"/>
      <c r="V208" s="127"/>
      <c r="W208" s="127"/>
      <c r="X208" s="127"/>
    </row>
    <row r="209" spans="5:24" x14ac:dyDescent="0.35">
      <c r="E209" s="124" t="s">
        <v>313</v>
      </c>
      <c r="F209" s="127" t="s">
        <v>378</v>
      </c>
      <c r="G209" s="127" t="s">
        <v>330</v>
      </c>
      <c r="H209" s="270" t="s">
        <v>74</v>
      </c>
      <c r="I209" s="127">
        <v>3</v>
      </c>
      <c r="J209" s="134"/>
      <c r="K209" s="127"/>
      <c r="L209" s="134"/>
      <c r="M209" s="127"/>
      <c r="N209" s="127"/>
      <c r="O209" t="s">
        <v>328</v>
      </c>
      <c r="P209" s="127" t="s">
        <v>329</v>
      </c>
      <c r="Q209" s="132">
        <v>199.82</v>
      </c>
      <c r="R209" s="127" t="str">
        <f t="shared" si="28"/>
        <v>100 - 499</v>
      </c>
      <c r="S209" s="150" t="str">
        <f t="shared" si="29"/>
        <v>211</v>
      </c>
      <c r="T209" s="149">
        <f t="shared" si="32"/>
        <v>633</v>
      </c>
      <c r="U209" s="127"/>
      <c r="V209" s="127"/>
      <c r="W209" s="127"/>
      <c r="X209" s="127"/>
    </row>
    <row r="210" spans="5:24" x14ac:dyDescent="0.35">
      <c r="E210" s="162" t="s">
        <v>313</v>
      </c>
      <c r="F210" s="155" t="s">
        <v>378</v>
      </c>
      <c r="G210" s="155" t="s">
        <v>330</v>
      </c>
      <c r="H210" s="217" t="s">
        <v>133</v>
      </c>
      <c r="I210" s="155">
        <f>'IES Participantes 2026'!$BB$24</f>
        <v>1</v>
      </c>
      <c r="J210" s="171">
        <v>0</v>
      </c>
      <c r="K210" s="155">
        <v>15</v>
      </c>
      <c r="L210" s="171">
        <f t="shared" si="30"/>
        <v>0</v>
      </c>
      <c r="M210" s="155">
        <v>14</v>
      </c>
      <c r="N210" s="155">
        <f t="shared" si="31"/>
        <v>3500</v>
      </c>
      <c r="O210" s="155" t="s">
        <v>256</v>
      </c>
      <c r="P210" s="155" t="s">
        <v>385</v>
      </c>
      <c r="Q210" s="166">
        <v>7947.88</v>
      </c>
      <c r="R210" s="155" t="str">
        <f t="shared" si="28"/>
        <v>4000 - 7999</v>
      </c>
      <c r="S210" s="197" t="str">
        <f t="shared" si="29"/>
        <v>1188</v>
      </c>
      <c r="T210" s="202">
        <f t="shared" si="32"/>
        <v>1188</v>
      </c>
      <c r="U210" s="127"/>
      <c r="V210" s="127"/>
      <c r="W210" s="127"/>
      <c r="X210" s="127"/>
    </row>
    <row r="211" spans="5:24" x14ac:dyDescent="0.35">
      <c r="E211" s="124" t="s">
        <v>313</v>
      </c>
      <c r="F211" s="127" t="s">
        <v>378</v>
      </c>
      <c r="G211" s="127" t="s">
        <v>330</v>
      </c>
      <c r="H211" s="211" t="s">
        <v>133</v>
      </c>
      <c r="I211" s="127">
        <f>'IES Participantes 2026'!$BB$24</f>
        <v>1</v>
      </c>
      <c r="J211" s="134"/>
      <c r="K211" s="127"/>
      <c r="L211" s="134"/>
      <c r="M211" s="127"/>
      <c r="N211" s="127"/>
      <c r="O211" s="127" t="s">
        <v>385</v>
      </c>
      <c r="P211" s="127" t="s">
        <v>326</v>
      </c>
      <c r="Q211" s="132">
        <v>357.01</v>
      </c>
      <c r="R211" s="127" t="str">
        <f t="shared" si="28"/>
        <v>100 - 499</v>
      </c>
      <c r="S211" s="150" t="str">
        <f t="shared" si="29"/>
        <v>211</v>
      </c>
      <c r="T211" s="149">
        <f t="shared" si="32"/>
        <v>211</v>
      </c>
      <c r="U211" s="127"/>
      <c r="V211" s="127"/>
      <c r="W211" s="127"/>
      <c r="X211" s="127"/>
    </row>
    <row r="212" spans="5:24" x14ac:dyDescent="0.35">
      <c r="E212" s="124" t="s">
        <v>313</v>
      </c>
      <c r="F212" s="127" t="s">
        <v>378</v>
      </c>
      <c r="G212" s="127" t="s">
        <v>330</v>
      </c>
      <c r="H212" s="211" t="s">
        <v>133</v>
      </c>
      <c r="I212" s="127">
        <f>'IES Participantes 2026'!$BB$24</f>
        <v>1</v>
      </c>
      <c r="J212" s="134"/>
      <c r="K212" s="127"/>
      <c r="L212" s="134"/>
      <c r="M212" s="127"/>
      <c r="N212" s="127"/>
      <c r="O212" s="127" t="s">
        <v>326</v>
      </c>
      <c r="P212" s="127" t="s">
        <v>303</v>
      </c>
      <c r="Q212" s="132">
        <v>930.75</v>
      </c>
      <c r="R212" s="127" t="str">
        <f t="shared" si="28"/>
        <v>500 - 1999</v>
      </c>
      <c r="S212" s="150" t="str">
        <f t="shared" si="29"/>
        <v>309</v>
      </c>
      <c r="T212" s="149">
        <f t="shared" si="32"/>
        <v>309</v>
      </c>
      <c r="U212" s="127"/>
      <c r="V212" s="127"/>
      <c r="W212" s="127"/>
      <c r="X212" s="127"/>
    </row>
    <row r="213" spans="5:24" x14ac:dyDescent="0.35">
      <c r="E213" s="124" t="s">
        <v>313</v>
      </c>
      <c r="F213" s="127" t="s">
        <v>378</v>
      </c>
      <c r="G213" s="127" t="s">
        <v>330</v>
      </c>
      <c r="H213" s="211" t="s">
        <v>133</v>
      </c>
      <c r="I213" s="127">
        <f>'IES Participantes 2026'!$BB$24</f>
        <v>1</v>
      </c>
      <c r="J213" s="134"/>
      <c r="K213" s="127"/>
      <c r="L213" s="134"/>
      <c r="M213" s="127"/>
      <c r="N213" s="127"/>
      <c r="O213" s="127" t="s">
        <v>303</v>
      </c>
      <c r="P213" s="127" t="s">
        <v>327</v>
      </c>
      <c r="Q213" s="132">
        <v>1059.53</v>
      </c>
      <c r="R213" s="127" t="str">
        <f t="shared" si="28"/>
        <v>500 - 1999</v>
      </c>
      <c r="S213" s="150" t="str">
        <f t="shared" si="29"/>
        <v>309</v>
      </c>
      <c r="T213" s="149">
        <f t="shared" si="32"/>
        <v>309</v>
      </c>
      <c r="U213" s="127"/>
      <c r="V213" s="127"/>
      <c r="W213" s="127"/>
      <c r="X213" s="127"/>
    </row>
    <row r="214" spans="5:24" x14ac:dyDescent="0.35">
      <c r="E214" s="124" t="s">
        <v>313</v>
      </c>
      <c r="F214" s="127" t="s">
        <v>378</v>
      </c>
      <c r="G214" s="127" t="s">
        <v>330</v>
      </c>
      <c r="H214" s="211" t="s">
        <v>133</v>
      </c>
      <c r="I214" s="127">
        <f>'IES Participantes 2026'!$BB$24</f>
        <v>1</v>
      </c>
      <c r="J214" s="134"/>
      <c r="K214" s="127"/>
      <c r="L214" s="134"/>
      <c r="M214" s="127"/>
      <c r="N214" s="127"/>
      <c r="O214" s="127" t="s">
        <v>327</v>
      </c>
      <c r="P214" s="127" t="s">
        <v>328</v>
      </c>
      <c r="Q214" s="132">
        <v>673.97</v>
      </c>
      <c r="R214" s="127" t="str">
        <f t="shared" si="28"/>
        <v>500 - 1999</v>
      </c>
      <c r="S214" s="150" t="str">
        <f t="shared" si="29"/>
        <v>309</v>
      </c>
      <c r="T214" s="149">
        <f t="shared" si="32"/>
        <v>309</v>
      </c>
      <c r="U214" s="127"/>
      <c r="V214" s="127"/>
      <c r="W214" s="127"/>
      <c r="X214" s="127"/>
    </row>
    <row r="215" spans="5:24" x14ac:dyDescent="0.35">
      <c r="E215" s="124" t="s">
        <v>313</v>
      </c>
      <c r="F215" s="127" t="s">
        <v>378</v>
      </c>
      <c r="G215" s="127" t="s">
        <v>330</v>
      </c>
      <c r="H215" s="211" t="s">
        <v>133</v>
      </c>
      <c r="I215" s="127">
        <f>'IES Participantes 2026'!$BB$24</f>
        <v>1</v>
      </c>
      <c r="J215" s="134"/>
      <c r="K215" s="127"/>
      <c r="L215" s="134"/>
      <c r="M215" s="127"/>
      <c r="N215" s="127"/>
      <c r="O215" s="127" t="s">
        <v>328</v>
      </c>
      <c r="P215" s="127" t="s">
        <v>329</v>
      </c>
      <c r="Q215" s="132">
        <v>199.82</v>
      </c>
      <c r="R215" s="127" t="str">
        <f t="shared" si="28"/>
        <v>100 - 499</v>
      </c>
      <c r="S215" s="150" t="str">
        <f t="shared" si="29"/>
        <v>211</v>
      </c>
      <c r="T215" s="149">
        <f t="shared" si="32"/>
        <v>211</v>
      </c>
      <c r="U215" s="127"/>
      <c r="V215" s="127"/>
      <c r="W215" s="127"/>
      <c r="X215" s="127"/>
    </row>
    <row r="216" spans="5:24" x14ac:dyDescent="0.35">
      <c r="E216" s="124" t="s">
        <v>313</v>
      </c>
      <c r="F216" s="127" t="s">
        <v>378</v>
      </c>
      <c r="G216" s="127" t="s">
        <v>330</v>
      </c>
      <c r="H216" s="217" t="s">
        <v>141</v>
      </c>
      <c r="I216" s="155">
        <f>'IES Participantes 2026'!$BB$25</f>
        <v>1</v>
      </c>
      <c r="J216" s="171">
        <v>0</v>
      </c>
      <c r="K216" s="155">
        <v>15</v>
      </c>
      <c r="L216" s="171">
        <f t="shared" si="30"/>
        <v>0</v>
      </c>
      <c r="M216" s="155">
        <v>14</v>
      </c>
      <c r="N216" s="155">
        <f t="shared" si="31"/>
        <v>3500</v>
      </c>
      <c r="O216" s="114" t="s">
        <v>304</v>
      </c>
      <c r="P216" s="155" t="s">
        <v>385</v>
      </c>
      <c r="Q216" s="166">
        <v>8216.8799999999992</v>
      </c>
      <c r="R216" s="155" t="str">
        <f t="shared" si="28"/>
        <v>8000 - Max</v>
      </c>
      <c r="S216" s="197" t="str">
        <f t="shared" si="29"/>
        <v>1735</v>
      </c>
      <c r="T216" s="202">
        <f t="shared" si="32"/>
        <v>1735</v>
      </c>
      <c r="U216" s="127"/>
      <c r="V216" s="127"/>
      <c r="W216" s="127"/>
      <c r="X216" s="127"/>
    </row>
    <row r="217" spans="5:24" x14ac:dyDescent="0.35">
      <c r="E217" s="124" t="s">
        <v>313</v>
      </c>
      <c r="F217" s="127" t="s">
        <v>378</v>
      </c>
      <c r="G217" s="127" t="s">
        <v>330</v>
      </c>
      <c r="H217" s="211" t="s">
        <v>141</v>
      </c>
      <c r="I217" s="127">
        <f>'IES Participantes 2026'!$BB$25</f>
        <v>1</v>
      </c>
      <c r="J217" s="134"/>
      <c r="K217" s="127"/>
      <c r="L217" s="134"/>
      <c r="M217" s="127"/>
      <c r="N217" s="127"/>
      <c r="O217" t="s">
        <v>385</v>
      </c>
      <c r="P217" s="127" t="s">
        <v>326</v>
      </c>
      <c r="Q217" s="132">
        <v>357.01</v>
      </c>
      <c r="R217" s="127" t="str">
        <f t="shared" si="28"/>
        <v>100 - 499</v>
      </c>
      <c r="S217" s="150" t="str">
        <f t="shared" si="29"/>
        <v>211</v>
      </c>
      <c r="T217" s="149">
        <f t="shared" si="32"/>
        <v>211</v>
      </c>
      <c r="U217" s="127"/>
      <c r="V217" s="127"/>
      <c r="W217" s="127"/>
      <c r="X217" s="127"/>
    </row>
    <row r="218" spans="5:24" x14ac:dyDescent="0.35">
      <c r="E218" s="124" t="s">
        <v>313</v>
      </c>
      <c r="F218" s="127" t="s">
        <v>378</v>
      </c>
      <c r="G218" s="127" t="s">
        <v>330</v>
      </c>
      <c r="H218" s="211" t="s">
        <v>141</v>
      </c>
      <c r="I218" s="127">
        <f>'IES Participantes 2026'!$BB$25</f>
        <v>1</v>
      </c>
      <c r="J218" s="134"/>
      <c r="K218" s="127"/>
      <c r="L218" s="134"/>
      <c r="M218" s="127"/>
      <c r="N218" s="127"/>
      <c r="O218" t="s">
        <v>326</v>
      </c>
      <c r="P218" s="127" t="s">
        <v>303</v>
      </c>
      <c r="Q218" s="132">
        <v>930.75</v>
      </c>
      <c r="R218" s="127" t="str">
        <f t="shared" si="28"/>
        <v>500 - 1999</v>
      </c>
      <c r="S218" s="150" t="str">
        <f t="shared" si="29"/>
        <v>309</v>
      </c>
      <c r="T218" s="149">
        <f t="shared" si="32"/>
        <v>309</v>
      </c>
      <c r="U218" s="127"/>
      <c r="V218" s="127"/>
      <c r="W218" s="127"/>
      <c r="X218" s="127"/>
    </row>
    <row r="219" spans="5:24" x14ac:dyDescent="0.35">
      <c r="E219" s="124" t="s">
        <v>313</v>
      </c>
      <c r="F219" s="127" t="s">
        <v>378</v>
      </c>
      <c r="G219" s="127" t="s">
        <v>330</v>
      </c>
      <c r="H219" s="211" t="s">
        <v>141</v>
      </c>
      <c r="I219" s="127">
        <f>'IES Participantes 2026'!$BB$25</f>
        <v>1</v>
      </c>
      <c r="J219" s="134"/>
      <c r="K219" s="127"/>
      <c r="L219" s="134"/>
      <c r="M219" s="127"/>
      <c r="N219" s="127"/>
      <c r="O219" t="s">
        <v>303</v>
      </c>
      <c r="P219" s="127" t="s">
        <v>327</v>
      </c>
      <c r="Q219" s="132">
        <v>1059.53</v>
      </c>
      <c r="R219" s="127" t="str">
        <f t="shared" si="28"/>
        <v>500 - 1999</v>
      </c>
      <c r="S219" s="150" t="str">
        <f t="shared" si="29"/>
        <v>309</v>
      </c>
      <c r="T219" s="149">
        <f t="shared" si="32"/>
        <v>309</v>
      </c>
      <c r="U219" s="127"/>
      <c r="V219" s="127"/>
      <c r="W219" s="127"/>
      <c r="X219" s="127"/>
    </row>
    <row r="220" spans="5:24" x14ac:dyDescent="0.35">
      <c r="E220" s="124" t="s">
        <v>313</v>
      </c>
      <c r="F220" s="127" t="s">
        <v>378</v>
      </c>
      <c r="G220" s="127" t="s">
        <v>330</v>
      </c>
      <c r="H220" s="211" t="s">
        <v>141</v>
      </c>
      <c r="I220" s="127">
        <f>'IES Participantes 2026'!$BB$25</f>
        <v>1</v>
      </c>
      <c r="J220" s="134"/>
      <c r="K220" s="127"/>
      <c r="L220" s="134"/>
      <c r="M220" s="127"/>
      <c r="N220" s="127"/>
      <c r="O220" t="s">
        <v>327</v>
      </c>
      <c r="P220" s="127" t="s">
        <v>328</v>
      </c>
      <c r="Q220" s="132">
        <v>673.97</v>
      </c>
      <c r="R220" s="127" t="str">
        <f t="shared" si="28"/>
        <v>500 - 1999</v>
      </c>
      <c r="S220" s="150" t="str">
        <f t="shared" si="29"/>
        <v>309</v>
      </c>
      <c r="T220" s="149">
        <f t="shared" si="32"/>
        <v>309</v>
      </c>
      <c r="U220" s="127"/>
      <c r="V220" s="127"/>
      <c r="W220" s="127"/>
      <c r="X220" s="127"/>
    </row>
    <row r="221" spans="5:24" x14ac:dyDescent="0.35">
      <c r="E221" s="124" t="s">
        <v>313</v>
      </c>
      <c r="F221" s="127" t="s">
        <v>378</v>
      </c>
      <c r="G221" s="127" t="s">
        <v>330</v>
      </c>
      <c r="H221" s="211" t="s">
        <v>141</v>
      </c>
      <c r="I221" s="127">
        <f>'IES Participantes 2026'!$BB$25</f>
        <v>1</v>
      </c>
      <c r="J221" s="134"/>
      <c r="K221" s="127"/>
      <c r="L221" s="134"/>
      <c r="M221" s="127"/>
      <c r="N221" s="127"/>
      <c r="O221" t="s">
        <v>328</v>
      </c>
      <c r="P221" s="127" t="s">
        <v>329</v>
      </c>
      <c r="Q221" s="132">
        <v>199.82</v>
      </c>
      <c r="R221" s="127" t="str">
        <f t="shared" si="28"/>
        <v>100 - 499</v>
      </c>
      <c r="S221" s="150" t="str">
        <f t="shared" si="29"/>
        <v>211</v>
      </c>
      <c r="T221" s="149">
        <f t="shared" si="32"/>
        <v>211</v>
      </c>
      <c r="U221" s="127"/>
      <c r="V221" s="127"/>
      <c r="W221" s="127"/>
      <c r="X221" s="127"/>
    </row>
    <row r="222" spans="5:24" x14ac:dyDescent="0.35">
      <c r="E222" s="162" t="s">
        <v>313</v>
      </c>
      <c r="F222" s="155" t="s">
        <v>378</v>
      </c>
      <c r="G222" s="155" t="s">
        <v>330</v>
      </c>
      <c r="H222" s="217" t="s">
        <v>155</v>
      </c>
      <c r="I222" s="155">
        <f>'IES Participantes 2026'!$BB$26</f>
        <v>1</v>
      </c>
      <c r="J222" s="171">
        <v>0</v>
      </c>
      <c r="K222" s="155">
        <v>15</v>
      </c>
      <c r="L222" s="171">
        <f t="shared" si="30"/>
        <v>0</v>
      </c>
      <c r="M222" s="155">
        <v>14</v>
      </c>
      <c r="N222" s="155">
        <f t="shared" si="31"/>
        <v>3500</v>
      </c>
      <c r="O222" s="155" t="s">
        <v>256</v>
      </c>
      <c r="P222" s="155" t="s">
        <v>385</v>
      </c>
      <c r="Q222" s="166">
        <v>7947.88</v>
      </c>
      <c r="R222" s="155" t="str">
        <f t="shared" si="28"/>
        <v>4000 - 7999</v>
      </c>
      <c r="S222" s="197" t="str">
        <f t="shared" si="29"/>
        <v>1188</v>
      </c>
      <c r="T222" s="202">
        <f t="shared" si="32"/>
        <v>1188</v>
      </c>
      <c r="U222" s="127"/>
      <c r="V222" s="127"/>
      <c r="W222" s="127"/>
      <c r="X222" s="127"/>
    </row>
    <row r="223" spans="5:24" x14ac:dyDescent="0.35">
      <c r="E223" s="124" t="s">
        <v>313</v>
      </c>
      <c r="F223" s="127" t="s">
        <v>378</v>
      </c>
      <c r="G223" s="127" t="s">
        <v>330</v>
      </c>
      <c r="H223" s="211" t="s">
        <v>155</v>
      </c>
      <c r="I223" s="127">
        <f>'IES Participantes 2026'!$BB$26</f>
        <v>1</v>
      </c>
      <c r="J223" s="134"/>
      <c r="K223" s="127"/>
      <c r="L223" s="134"/>
      <c r="M223" s="127"/>
      <c r="N223" s="127"/>
      <c r="O223" s="127" t="s">
        <v>385</v>
      </c>
      <c r="P223" s="127" t="s">
        <v>326</v>
      </c>
      <c r="Q223" s="132">
        <v>357.01</v>
      </c>
      <c r="R223" s="127" t="str">
        <f t="shared" si="28"/>
        <v>100 - 499</v>
      </c>
      <c r="S223" s="150" t="str">
        <f t="shared" si="29"/>
        <v>211</v>
      </c>
      <c r="T223" s="149">
        <f t="shared" si="32"/>
        <v>211</v>
      </c>
      <c r="U223" s="127"/>
      <c r="V223" s="127"/>
      <c r="W223" s="127"/>
      <c r="X223" s="127"/>
    </row>
    <row r="224" spans="5:24" x14ac:dyDescent="0.35">
      <c r="E224" s="124" t="s">
        <v>313</v>
      </c>
      <c r="F224" s="127" t="s">
        <v>378</v>
      </c>
      <c r="G224" s="127" t="s">
        <v>330</v>
      </c>
      <c r="H224" s="211" t="s">
        <v>155</v>
      </c>
      <c r="I224" s="127">
        <f>'IES Participantes 2026'!$BB$26</f>
        <v>1</v>
      </c>
      <c r="J224" s="134"/>
      <c r="K224" s="127"/>
      <c r="L224" s="134"/>
      <c r="M224" s="127"/>
      <c r="N224" s="127"/>
      <c r="O224" s="127" t="s">
        <v>326</v>
      </c>
      <c r="P224" s="127" t="s">
        <v>303</v>
      </c>
      <c r="Q224" s="132">
        <v>930.75</v>
      </c>
      <c r="R224" s="127" t="str">
        <f t="shared" si="28"/>
        <v>500 - 1999</v>
      </c>
      <c r="S224" s="150" t="str">
        <f t="shared" si="29"/>
        <v>309</v>
      </c>
      <c r="T224" s="149">
        <f t="shared" si="32"/>
        <v>309</v>
      </c>
      <c r="U224" s="127"/>
      <c r="V224" s="127"/>
      <c r="W224" s="127"/>
      <c r="X224" s="127"/>
    </row>
    <row r="225" spans="5:24" x14ac:dyDescent="0.35">
      <c r="E225" s="124" t="s">
        <v>313</v>
      </c>
      <c r="F225" s="127" t="s">
        <v>378</v>
      </c>
      <c r="G225" s="127" t="s">
        <v>330</v>
      </c>
      <c r="H225" s="211" t="s">
        <v>155</v>
      </c>
      <c r="I225" s="127">
        <f>'IES Participantes 2026'!$BB$26</f>
        <v>1</v>
      </c>
      <c r="J225" s="134"/>
      <c r="K225" s="127"/>
      <c r="L225" s="134"/>
      <c r="M225" s="127"/>
      <c r="N225" s="127"/>
      <c r="O225" s="127" t="s">
        <v>303</v>
      </c>
      <c r="P225" s="127" t="s">
        <v>327</v>
      </c>
      <c r="Q225" s="132">
        <v>1059.53</v>
      </c>
      <c r="R225" s="127" t="str">
        <f t="shared" si="28"/>
        <v>500 - 1999</v>
      </c>
      <c r="S225" s="150" t="str">
        <f t="shared" si="29"/>
        <v>309</v>
      </c>
      <c r="T225" s="149">
        <f t="shared" si="32"/>
        <v>309</v>
      </c>
      <c r="U225" s="127"/>
      <c r="V225" s="127"/>
      <c r="W225" s="127"/>
      <c r="X225" s="127"/>
    </row>
    <row r="226" spans="5:24" x14ac:dyDescent="0.35">
      <c r="E226" s="124" t="s">
        <v>313</v>
      </c>
      <c r="F226" s="127" t="s">
        <v>378</v>
      </c>
      <c r="G226" s="127" t="s">
        <v>330</v>
      </c>
      <c r="H226" s="211" t="s">
        <v>155</v>
      </c>
      <c r="I226" s="127">
        <f>'IES Participantes 2026'!$BB$26</f>
        <v>1</v>
      </c>
      <c r="J226" s="134"/>
      <c r="K226" s="127"/>
      <c r="L226" s="134"/>
      <c r="M226" s="127"/>
      <c r="N226" s="127"/>
      <c r="O226" s="127" t="s">
        <v>327</v>
      </c>
      <c r="P226" s="127" t="s">
        <v>328</v>
      </c>
      <c r="Q226" s="132">
        <v>673.97</v>
      </c>
      <c r="R226" s="127" t="str">
        <f t="shared" si="28"/>
        <v>500 - 1999</v>
      </c>
      <c r="S226" s="150" t="str">
        <f t="shared" si="29"/>
        <v>309</v>
      </c>
      <c r="T226" s="149">
        <f t="shared" si="32"/>
        <v>309</v>
      </c>
      <c r="U226" s="127"/>
      <c r="V226" s="127"/>
      <c r="W226" s="127"/>
      <c r="X226" s="127"/>
    </row>
    <row r="227" spans="5:24" x14ac:dyDescent="0.35">
      <c r="E227" s="124" t="s">
        <v>313</v>
      </c>
      <c r="F227" s="127" t="s">
        <v>378</v>
      </c>
      <c r="G227" s="127" t="s">
        <v>330</v>
      </c>
      <c r="H227" s="211" t="s">
        <v>155</v>
      </c>
      <c r="I227" s="127">
        <f>'IES Participantes 2026'!$BB$26</f>
        <v>1</v>
      </c>
      <c r="J227" s="134"/>
      <c r="K227" s="127"/>
      <c r="L227" s="134"/>
      <c r="M227" s="127"/>
      <c r="N227" s="127"/>
      <c r="O227" s="127" t="s">
        <v>328</v>
      </c>
      <c r="P227" s="127" t="s">
        <v>329</v>
      </c>
      <c r="Q227" s="132">
        <v>199.82</v>
      </c>
      <c r="R227" s="127" t="str">
        <f t="shared" si="28"/>
        <v>100 - 499</v>
      </c>
      <c r="S227" s="150" t="str">
        <f t="shared" si="29"/>
        <v>211</v>
      </c>
      <c r="T227" s="149">
        <f t="shared" si="32"/>
        <v>211</v>
      </c>
      <c r="U227" s="127"/>
      <c r="V227" s="127"/>
      <c r="W227" s="127"/>
      <c r="X227" s="127"/>
    </row>
    <row r="228" spans="5:24" x14ac:dyDescent="0.35">
      <c r="E228" s="162" t="s">
        <v>313</v>
      </c>
      <c r="F228" s="155" t="s">
        <v>378</v>
      </c>
      <c r="G228" s="155" t="s">
        <v>330</v>
      </c>
      <c r="H228" s="217" t="s">
        <v>127</v>
      </c>
      <c r="I228" s="155">
        <f>'IES Participantes 2026'!$BB$27</f>
        <v>2</v>
      </c>
      <c r="J228" s="171">
        <v>0</v>
      </c>
      <c r="K228" s="155">
        <v>15</v>
      </c>
      <c r="L228" s="171">
        <f t="shared" si="30"/>
        <v>0</v>
      </c>
      <c r="M228" s="155">
        <v>14</v>
      </c>
      <c r="N228" s="155">
        <f t="shared" si="31"/>
        <v>7000</v>
      </c>
      <c r="O228" s="114" t="s">
        <v>304</v>
      </c>
      <c r="P228" s="155" t="s">
        <v>385</v>
      </c>
      <c r="Q228" s="166">
        <v>8216.8799999999992</v>
      </c>
      <c r="R228" s="155" t="str">
        <f t="shared" si="28"/>
        <v>8000 - Max</v>
      </c>
      <c r="S228" s="197" t="str">
        <f t="shared" si="29"/>
        <v>1735</v>
      </c>
      <c r="T228" s="202">
        <f t="shared" si="32"/>
        <v>3470</v>
      </c>
      <c r="U228" s="127"/>
      <c r="V228" s="127"/>
      <c r="W228" s="127"/>
      <c r="X228" s="127"/>
    </row>
    <row r="229" spans="5:24" x14ac:dyDescent="0.35">
      <c r="E229" s="124" t="s">
        <v>313</v>
      </c>
      <c r="F229" s="127" t="s">
        <v>378</v>
      </c>
      <c r="G229" s="127" t="s">
        <v>330</v>
      </c>
      <c r="H229" s="211" t="s">
        <v>127</v>
      </c>
      <c r="I229" s="127">
        <f>'IES Participantes 2026'!$BB$27</f>
        <v>2</v>
      </c>
      <c r="J229" s="134"/>
      <c r="K229" s="127"/>
      <c r="L229" s="134"/>
      <c r="M229" s="127"/>
      <c r="N229" s="127"/>
      <c r="O229" t="s">
        <v>385</v>
      </c>
      <c r="P229" s="127" t="s">
        <v>326</v>
      </c>
      <c r="Q229" s="132">
        <v>357.01</v>
      </c>
      <c r="R229" s="127" t="str">
        <f t="shared" si="28"/>
        <v>100 - 499</v>
      </c>
      <c r="S229" s="150" t="str">
        <f t="shared" si="29"/>
        <v>211</v>
      </c>
      <c r="T229" s="149">
        <f t="shared" si="32"/>
        <v>422</v>
      </c>
      <c r="U229" s="127"/>
      <c r="V229" s="127"/>
      <c r="W229" s="127"/>
      <c r="X229" s="127"/>
    </row>
    <row r="230" spans="5:24" x14ac:dyDescent="0.35">
      <c r="E230" s="124" t="s">
        <v>313</v>
      </c>
      <c r="F230" s="127" t="s">
        <v>378</v>
      </c>
      <c r="G230" s="127" t="s">
        <v>330</v>
      </c>
      <c r="H230" s="211" t="s">
        <v>127</v>
      </c>
      <c r="I230" s="127">
        <f>'IES Participantes 2026'!$BB$27</f>
        <v>2</v>
      </c>
      <c r="J230" s="134"/>
      <c r="K230" s="127"/>
      <c r="L230" s="134"/>
      <c r="M230" s="127"/>
      <c r="N230" s="127"/>
      <c r="O230" t="s">
        <v>326</v>
      </c>
      <c r="P230" s="127" t="s">
        <v>303</v>
      </c>
      <c r="Q230" s="132">
        <v>930.75</v>
      </c>
      <c r="R230" s="127" t="str">
        <f t="shared" si="28"/>
        <v>500 - 1999</v>
      </c>
      <c r="S230" s="150" t="str">
        <f t="shared" si="29"/>
        <v>309</v>
      </c>
      <c r="T230" s="149">
        <f t="shared" si="32"/>
        <v>618</v>
      </c>
      <c r="U230" s="127"/>
      <c r="V230" s="127"/>
      <c r="W230" s="127"/>
      <c r="X230" s="127"/>
    </row>
    <row r="231" spans="5:24" x14ac:dyDescent="0.35">
      <c r="E231" s="124" t="s">
        <v>313</v>
      </c>
      <c r="F231" s="127" t="s">
        <v>378</v>
      </c>
      <c r="G231" s="127" t="s">
        <v>330</v>
      </c>
      <c r="H231" s="211" t="s">
        <v>127</v>
      </c>
      <c r="I231" s="127">
        <f>'IES Participantes 2026'!$BB$27</f>
        <v>2</v>
      </c>
      <c r="J231" s="134"/>
      <c r="K231" s="127"/>
      <c r="L231" s="134"/>
      <c r="M231" s="127"/>
      <c r="N231" s="127"/>
      <c r="O231" t="s">
        <v>303</v>
      </c>
      <c r="P231" s="127" t="s">
        <v>327</v>
      </c>
      <c r="Q231" s="132">
        <v>1059.53</v>
      </c>
      <c r="R231" s="127" t="str">
        <f t="shared" si="28"/>
        <v>500 - 1999</v>
      </c>
      <c r="S231" s="150" t="str">
        <f t="shared" si="29"/>
        <v>309</v>
      </c>
      <c r="T231" s="149">
        <f t="shared" si="32"/>
        <v>618</v>
      </c>
      <c r="U231" s="127"/>
      <c r="V231" s="127"/>
      <c r="W231" s="127"/>
      <c r="X231" s="127"/>
    </row>
    <row r="232" spans="5:24" x14ac:dyDescent="0.35">
      <c r="E232" s="124" t="s">
        <v>313</v>
      </c>
      <c r="F232" s="127" t="s">
        <v>378</v>
      </c>
      <c r="G232" s="127" t="s">
        <v>330</v>
      </c>
      <c r="H232" s="211" t="s">
        <v>127</v>
      </c>
      <c r="I232" s="127">
        <f>'IES Participantes 2026'!$BB$27</f>
        <v>2</v>
      </c>
      <c r="J232" s="134"/>
      <c r="K232" s="127"/>
      <c r="L232" s="134"/>
      <c r="M232" s="127"/>
      <c r="N232" s="127"/>
      <c r="O232" t="s">
        <v>327</v>
      </c>
      <c r="P232" s="127" t="s">
        <v>328</v>
      </c>
      <c r="Q232" s="132">
        <v>673.97</v>
      </c>
      <c r="R232" s="127" t="str">
        <f t="shared" si="28"/>
        <v>500 - 1999</v>
      </c>
      <c r="S232" s="150" t="str">
        <f t="shared" si="29"/>
        <v>309</v>
      </c>
      <c r="T232" s="149">
        <f t="shared" si="32"/>
        <v>618</v>
      </c>
      <c r="U232" s="127"/>
      <c r="V232" s="127"/>
      <c r="W232" s="127"/>
      <c r="X232" s="127"/>
    </row>
    <row r="233" spans="5:24" x14ac:dyDescent="0.35">
      <c r="E233" s="124" t="s">
        <v>313</v>
      </c>
      <c r="F233" s="127" t="s">
        <v>378</v>
      </c>
      <c r="G233" s="127" t="s">
        <v>330</v>
      </c>
      <c r="H233" s="211" t="s">
        <v>127</v>
      </c>
      <c r="I233" s="127">
        <f>'IES Participantes 2026'!$BB$27</f>
        <v>2</v>
      </c>
      <c r="J233" s="134"/>
      <c r="K233" s="127"/>
      <c r="L233" s="134"/>
      <c r="M233" s="127"/>
      <c r="N233" s="127"/>
      <c r="O233" t="s">
        <v>328</v>
      </c>
      <c r="P233" s="127" t="s">
        <v>329</v>
      </c>
      <c r="Q233" s="132">
        <v>199.82</v>
      </c>
      <c r="R233" s="127" t="str">
        <f t="shared" si="28"/>
        <v>100 - 499</v>
      </c>
      <c r="S233" s="150" t="str">
        <f t="shared" si="29"/>
        <v>211</v>
      </c>
      <c r="T233" s="149">
        <f t="shared" si="32"/>
        <v>422</v>
      </c>
      <c r="U233" s="127"/>
      <c r="V233" s="127"/>
      <c r="W233" s="127"/>
      <c r="X233" s="127"/>
    </row>
    <row r="234" spans="5:24" x14ac:dyDescent="0.35">
      <c r="E234" s="162" t="s">
        <v>313</v>
      </c>
      <c r="F234" s="155" t="s">
        <v>378</v>
      </c>
      <c r="G234" s="155" t="s">
        <v>330</v>
      </c>
      <c r="H234" s="217" t="s">
        <v>73</v>
      </c>
      <c r="I234" s="155">
        <f>'IES Participantes 2026'!$BB$28</f>
        <v>3</v>
      </c>
      <c r="J234" s="171">
        <v>0</v>
      </c>
      <c r="K234" s="155">
        <v>15</v>
      </c>
      <c r="L234" s="171">
        <f t="shared" si="30"/>
        <v>0</v>
      </c>
      <c r="M234" s="155">
        <v>14</v>
      </c>
      <c r="N234" s="155">
        <f t="shared" si="31"/>
        <v>10500</v>
      </c>
      <c r="O234" s="114" t="s">
        <v>304</v>
      </c>
      <c r="P234" s="155" t="s">
        <v>385</v>
      </c>
      <c r="Q234" s="166">
        <v>8216.8799999999992</v>
      </c>
      <c r="R234" s="155" t="str">
        <f t="shared" si="28"/>
        <v>8000 - Max</v>
      </c>
      <c r="S234" s="197" t="str">
        <f t="shared" si="29"/>
        <v>1735</v>
      </c>
      <c r="T234" s="202">
        <f t="shared" si="32"/>
        <v>5205</v>
      </c>
      <c r="U234" s="127"/>
      <c r="V234" s="127"/>
      <c r="W234" s="127"/>
      <c r="X234" s="127"/>
    </row>
    <row r="235" spans="5:24" x14ac:dyDescent="0.35">
      <c r="E235" s="124" t="s">
        <v>313</v>
      </c>
      <c r="F235" s="127" t="s">
        <v>378</v>
      </c>
      <c r="G235" s="127" t="s">
        <v>330</v>
      </c>
      <c r="H235" s="211" t="s">
        <v>73</v>
      </c>
      <c r="I235" s="127">
        <f>'IES Participantes 2026'!$BB$28</f>
        <v>3</v>
      </c>
      <c r="J235" s="134"/>
      <c r="K235" s="127"/>
      <c r="L235" s="134"/>
      <c r="M235" s="127"/>
      <c r="N235" s="127"/>
      <c r="O235" t="s">
        <v>385</v>
      </c>
      <c r="P235" s="127" t="s">
        <v>326</v>
      </c>
      <c r="Q235" s="132">
        <v>357.01</v>
      </c>
      <c r="R235" s="127" t="str">
        <f t="shared" si="28"/>
        <v>100 - 499</v>
      </c>
      <c r="S235" s="150" t="str">
        <f t="shared" si="29"/>
        <v>211</v>
      </c>
      <c r="T235" s="149">
        <f t="shared" si="32"/>
        <v>633</v>
      </c>
      <c r="U235" s="127"/>
      <c r="V235" s="127"/>
      <c r="W235" s="127"/>
      <c r="X235" s="127"/>
    </row>
    <row r="236" spans="5:24" x14ac:dyDescent="0.35">
      <c r="E236" s="124" t="s">
        <v>313</v>
      </c>
      <c r="F236" s="127" t="s">
        <v>378</v>
      </c>
      <c r="G236" s="127" t="s">
        <v>330</v>
      </c>
      <c r="H236" s="211" t="s">
        <v>73</v>
      </c>
      <c r="I236" s="127">
        <f>'IES Participantes 2026'!$BB$28</f>
        <v>3</v>
      </c>
      <c r="J236" s="134"/>
      <c r="K236" s="127"/>
      <c r="L236" s="134"/>
      <c r="M236" s="127"/>
      <c r="N236" s="127"/>
      <c r="O236" t="s">
        <v>326</v>
      </c>
      <c r="P236" s="127" t="s">
        <v>303</v>
      </c>
      <c r="Q236" s="132">
        <v>930.75</v>
      </c>
      <c r="R236" s="127" t="str">
        <f t="shared" si="28"/>
        <v>500 - 1999</v>
      </c>
      <c r="S236" s="150" t="str">
        <f t="shared" si="29"/>
        <v>309</v>
      </c>
      <c r="T236" s="149">
        <f t="shared" si="32"/>
        <v>927</v>
      </c>
      <c r="U236" s="127"/>
      <c r="V236" s="127"/>
      <c r="W236" s="127"/>
      <c r="X236" s="127"/>
    </row>
    <row r="237" spans="5:24" x14ac:dyDescent="0.35">
      <c r="E237" s="124" t="s">
        <v>313</v>
      </c>
      <c r="F237" s="127" t="s">
        <v>378</v>
      </c>
      <c r="G237" s="127" t="s">
        <v>330</v>
      </c>
      <c r="H237" s="211" t="s">
        <v>73</v>
      </c>
      <c r="I237" s="127">
        <f>'IES Participantes 2026'!$BB$28</f>
        <v>3</v>
      </c>
      <c r="J237" s="134"/>
      <c r="K237" s="127"/>
      <c r="L237" s="134"/>
      <c r="M237" s="127"/>
      <c r="N237" s="127"/>
      <c r="O237" t="s">
        <v>303</v>
      </c>
      <c r="P237" s="127" t="s">
        <v>327</v>
      </c>
      <c r="Q237" s="132">
        <v>1059.53</v>
      </c>
      <c r="R237" s="127" t="str">
        <f t="shared" si="28"/>
        <v>500 - 1999</v>
      </c>
      <c r="S237" s="150" t="str">
        <f t="shared" si="29"/>
        <v>309</v>
      </c>
      <c r="T237" s="149">
        <f t="shared" si="32"/>
        <v>927</v>
      </c>
      <c r="U237" s="127"/>
      <c r="V237" s="127"/>
      <c r="W237" s="127"/>
      <c r="X237" s="127"/>
    </row>
    <row r="238" spans="5:24" x14ac:dyDescent="0.35">
      <c r="E238" s="124" t="s">
        <v>313</v>
      </c>
      <c r="F238" s="127" t="s">
        <v>378</v>
      </c>
      <c r="G238" s="127" t="s">
        <v>330</v>
      </c>
      <c r="H238" s="211" t="s">
        <v>73</v>
      </c>
      <c r="I238" s="127">
        <f>'IES Participantes 2026'!$BB$28</f>
        <v>3</v>
      </c>
      <c r="J238" s="134"/>
      <c r="K238" s="127"/>
      <c r="L238" s="134"/>
      <c r="M238" s="127"/>
      <c r="N238" s="127"/>
      <c r="O238" t="s">
        <v>327</v>
      </c>
      <c r="P238" s="127" t="s">
        <v>328</v>
      </c>
      <c r="Q238" s="132">
        <v>673.97</v>
      </c>
      <c r="R238" s="127" t="str">
        <f t="shared" si="28"/>
        <v>500 - 1999</v>
      </c>
      <c r="S238" s="150" t="str">
        <f t="shared" si="29"/>
        <v>309</v>
      </c>
      <c r="T238" s="149">
        <f t="shared" si="32"/>
        <v>927</v>
      </c>
      <c r="U238" s="127"/>
      <c r="V238" s="127"/>
      <c r="W238" s="127"/>
      <c r="X238" s="127"/>
    </row>
    <row r="239" spans="5:24" x14ac:dyDescent="0.35">
      <c r="E239" s="124" t="s">
        <v>313</v>
      </c>
      <c r="F239" s="127" t="s">
        <v>378</v>
      </c>
      <c r="G239" s="127" t="s">
        <v>330</v>
      </c>
      <c r="H239" s="211" t="s">
        <v>73</v>
      </c>
      <c r="I239" s="127">
        <f>'IES Participantes 2026'!$BB$28</f>
        <v>3</v>
      </c>
      <c r="J239" s="134"/>
      <c r="K239" s="127"/>
      <c r="L239" s="134"/>
      <c r="M239" s="127"/>
      <c r="N239" s="127"/>
      <c r="O239" t="s">
        <v>328</v>
      </c>
      <c r="P239" s="127" t="s">
        <v>329</v>
      </c>
      <c r="Q239" s="132">
        <v>199.82</v>
      </c>
      <c r="R239" s="127" t="str">
        <f t="shared" si="28"/>
        <v>100 - 499</v>
      </c>
      <c r="S239" s="150" t="str">
        <f t="shared" si="29"/>
        <v>211</v>
      </c>
      <c r="T239" s="149">
        <f t="shared" si="32"/>
        <v>633</v>
      </c>
      <c r="U239" s="127"/>
      <c r="V239" s="127"/>
      <c r="W239" s="127"/>
      <c r="X239" s="127"/>
    </row>
    <row r="240" spans="5:24" x14ac:dyDescent="0.35">
      <c r="E240" s="162" t="s">
        <v>313</v>
      </c>
      <c r="F240" s="155" t="s">
        <v>378</v>
      </c>
      <c r="G240" s="155" t="s">
        <v>330</v>
      </c>
      <c r="H240" s="217" t="s">
        <v>110</v>
      </c>
      <c r="I240" s="155">
        <f>'IES Participantes 2026'!$BB$29</f>
        <v>2</v>
      </c>
      <c r="J240" s="171">
        <v>0</v>
      </c>
      <c r="K240" s="155">
        <v>15</v>
      </c>
      <c r="L240" s="171">
        <f t="shared" si="30"/>
        <v>0</v>
      </c>
      <c r="M240" s="155">
        <v>14</v>
      </c>
      <c r="N240" s="155">
        <f t="shared" si="31"/>
        <v>7000</v>
      </c>
      <c r="O240" s="155" t="s">
        <v>256</v>
      </c>
      <c r="P240" s="155" t="s">
        <v>385</v>
      </c>
      <c r="Q240" s="166">
        <v>7947.88</v>
      </c>
      <c r="R240" s="155" t="str">
        <f t="shared" ref="R240:R279" si="33">IF(OR(Q240="",Q240&lt;10),"Abaixo do intervalo",IF(Q240&lt;=99,"10 - 99",IF(Q240&lt;=499,"100 - 499",IF(Q240&lt;=1999,"500 - 1999",IF(Q240&lt;=2999,"2000 - 2999",IF(Q240&lt;=3999,"3000 - 3999",IF(Q240&lt;=7999,"4000 - 7999","8000 - Max")))))))</f>
        <v>4000 - 7999</v>
      </c>
      <c r="S240" s="197" t="str">
        <f t="shared" ref="S240:S312" si="34">IF(R240="10 - 99","28",IF(R240="100 - 499","211",IF(R240="500 - 1999","309",IF(R240="2000 - 2999","395",IF(R240="3000 - 3999","580",IF(R240="4000 - 7999","1188",IF(R240="8000 - Max","1735",IF(R240=0,"0"))))))))</f>
        <v>1188</v>
      </c>
      <c r="T240" s="202">
        <f t="shared" si="32"/>
        <v>2376</v>
      </c>
      <c r="U240" s="127"/>
      <c r="V240" s="127"/>
      <c r="W240" s="127"/>
      <c r="X240" s="127"/>
    </row>
    <row r="241" spans="5:24" x14ac:dyDescent="0.35">
      <c r="E241" s="124" t="s">
        <v>313</v>
      </c>
      <c r="F241" s="127" t="s">
        <v>378</v>
      </c>
      <c r="G241" s="127" t="s">
        <v>330</v>
      </c>
      <c r="H241" s="211" t="s">
        <v>110</v>
      </c>
      <c r="I241" s="127">
        <f>'IES Participantes 2026'!$BB$29</f>
        <v>2</v>
      </c>
      <c r="J241" s="134"/>
      <c r="K241" s="127"/>
      <c r="L241" s="134"/>
      <c r="M241" s="127"/>
      <c r="N241" s="127"/>
      <c r="O241" s="127" t="s">
        <v>385</v>
      </c>
      <c r="P241" s="127" t="s">
        <v>326</v>
      </c>
      <c r="Q241" s="132">
        <v>357.01</v>
      </c>
      <c r="R241" s="127" t="str">
        <f t="shared" si="33"/>
        <v>100 - 499</v>
      </c>
      <c r="S241" s="150" t="str">
        <f t="shared" si="34"/>
        <v>211</v>
      </c>
      <c r="T241" s="149">
        <f t="shared" si="32"/>
        <v>422</v>
      </c>
      <c r="U241" s="127"/>
      <c r="V241" s="127"/>
      <c r="W241" s="127"/>
      <c r="X241" s="127"/>
    </row>
    <row r="242" spans="5:24" x14ac:dyDescent="0.35">
      <c r="E242" s="124" t="s">
        <v>313</v>
      </c>
      <c r="F242" s="127" t="s">
        <v>378</v>
      </c>
      <c r="G242" s="127" t="s">
        <v>330</v>
      </c>
      <c r="H242" s="211" t="s">
        <v>110</v>
      </c>
      <c r="I242" s="127">
        <f>'IES Participantes 2026'!$BB$29</f>
        <v>2</v>
      </c>
      <c r="J242" s="134"/>
      <c r="K242" s="127"/>
      <c r="L242" s="134"/>
      <c r="M242" s="127"/>
      <c r="N242" s="127"/>
      <c r="O242" s="127" t="s">
        <v>326</v>
      </c>
      <c r="P242" s="127" t="s">
        <v>303</v>
      </c>
      <c r="Q242" s="132">
        <v>930.75</v>
      </c>
      <c r="R242" s="127" t="str">
        <f t="shared" si="33"/>
        <v>500 - 1999</v>
      </c>
      <c r="S242" s="150" t="str">
        <f t="shared" si="34"/>
        <v>309</v>
      </c>
      <c r="T242" s="149">
        <f t="shared" si="32"/>
        <v>618</v>
      </c>
      <c r="U242" s="127"/>
      <c r="V242" s="127"/>
      <c r="W242" s="127"/>
      <c r="X242" s="127"/>
    </row>
    <row r="243" spans="5:24" x14ac:dyDescent="0.35">
      <c r="E243" s="124" t="s">
        <v>313</v>
      </c>
      <c r="F243" s="127" t="s">
        <v>378</v>
      </c>
      <c r="G243" s="127" t="s">
        <v>330</v>
      </c>
      <c r="H243" s="211" t="s">
        <v>110</v>
      </c>
      <c r="I243" s="127">
        <f>'IES Participantes 2026'!$BB$29</f>
        <v>2</v>
      </c>
      <c r="J243" s="134"/>
      <c r="K243" s="127"/>
      <c r="L243" s="134"/>
      <c r="M243" s="127"/>
      <c r="N243" s="127"/>
      <c r="O243" s="127" t="s">
        <v>303</v>
      </c>
      <c r="P243" s="127" t="s">
        <v>327</v>
      </c>
      <c r="Q243" s="132">
        <v>1059.53</v>
      </c>
      <c r="R243" s="127" t="str">
        <f t="shared" si="33"/>
        <v>500 - 1999</v>
      </c>
      <c r="S243" s="150" t="str">
        <f t="shared" si="34"/>
        <v>309</v>
      </c>
      <c r="T243" s="149">
        <f t="shared" si="32"/>
        <v>618</v>
      </c>
      <c r="U243" s="127"/>
      <c r="V243" s="127"/>
      <c r="W243" s="127"/>
      <c r="X243" s="127"/>
    </row>
    <row r="244" spans="5:24" x14ac:dyDescent="0.35">
      <c r="E244" s="124" t="s">
        <v>313</v>
      </c>
      <c r="F244" s="127" t="s">
        <v>378</v>
      </c>
      <c r="G244" s="127" t="s">
        <v>330</v>
      </c>
      <c r="H244" s="211" t="s">
        <v>110</v>
      </c>
      <c r="I244" s="127">
        <f>'IES Participantes 2026'!$BB$29</f>
        <v>2</v>
      </c>
      <c r="J244" s="134"/>
      <c r="K244" s="127"/>
      <c r="L244" s="134"/>
      <c r="M244" s="127"/>
      <c r="N244" s="127"/>
      <c r="O244" s="127" t="s">
        <v>327</v>
      </c>
      <c r="P244" s="127" t="s">
        <v>328</v>
      </c>
      <c r="Q244" s="132">
        <v>673.97</v>
      </c>
      <c r="R244" s="127" t="str">
        <f t="shared" si="33"/>
        <v>500 - 1999</v>
      </c>
      <c r="S244" s="150" t="str">
        <f t="shared" si="34"/>
        <v>309</v>
      </c>
      <c r="T244" s="149">
        <f t="shared" si="32"/>
        <v>618</v>
      </c>
      <c r="U244" s="127"/>
      <c r="V244" s="127"/>
      <c r="W244" s="127"/>
      <c r="X244" s="127"/>
    </row>
    <row r="245" spans="5:24" x14ac:dyDescent="0.35">
      <c r="E245" s="124" t="s">
        <v>313</v>
      </c>
      <c r="F245" s="127" t="s">
        <v>378</v>
      </c>
      <c r="G245" s="127" t="s">
        <v>330</v>
      </c>
      <c r="H245" s="211" t="s">
        <v>110</v>
      </c>
      <c r="I245" s="127">
        <f>'IES Participantes 2026'!$BB$29</f>
        <v>2</v>
      </c>
      <c r="J245" s="134"/>
      <c r="K245" s="127"/>
      <c r="L245" s="134"/>
      <c r="M245" s="127"/>
      <c r="N245" s="127"/>
      <c r="O245" s="127" t="s">
        <v>328</v>
      </c>
      <c r="P245" s="127" t="s">
        <v>329</v>
      </c>
      <c r="Q245" s="132">
        <v>199.82</v>
      </c>
      <c r="R245" s="127" t="str">
        <f t="shared" si="33"/>
        <v>100 - 499</v>
      </c>
      <c r="S245" s="150" t="str">
        <f t="shared" si="34"/>
        <v>211</v>
      </c>
      <c r="T245" s="149">
        <f t="shared" si="32"/>
        <v>422</v>
      </c>
      <c r="U245" s="127"/>
      <c r="V245" s="127"/>
      <c r="W245" s="127"/>
      <c r="X245" s="127"/>
    </row>
    <row r="246" spans="5:24" x14ac:dyDescent="0.35">
      <c r="E246" s="162" t="s">
        <v>313</v>
      </c>
      <c r="F246" s="155" t="s">
        <v>378</v>
      </c>
      <c r="G246" s="155" t="s">
        <v>330</v>
      </c>
      <c r="H246" s="217" t="s">
        <v>156</v>
      </c>
      <c r="I246" s="155">
        <f>'IES Participantes 2026'!$BB$30</f>
        <v>2</v>
      </c>
      <c r="J246" s="171">
        <v>0</v>
      </c>
      <c r="K246" s="155">
        <v>15</v>
      </c>
      <c r="L246" s="171">
        <f t="shared" si="30"/>
        <v>0</v>
      </c>
      <c r="M246" s="155">
        <v>14</v>
      </c>
      <c r="N246" s="155">
        <f t="shared" si="31"/>
        <v>7000</v>
      </c>
      <c r="O246" s="114" t="s">
        <v>304</v>
      </c>
      <c r="P246" s="155" t="s">
        <v>385</v>
      </c>
      <c r="Q246" s="166">
        <v>8216.8799999999992</v>
      </c>
      <c r="R246" s="155" t="str">
        <f t="shared" si="33"/>
        <v>8000 - Max</v>
      </c>
      <c r="S246" s="197" t="str">
        <f t="shared" si="34"/>
        <v>1735</v>
      </c>
      <c r="T246" s="202">
        <f t="shared" si="32"/>
        <v>3470</v>
      </c>
      <c r="U246" s="127"/>
      <c r="V246" s="127"/>
      <c r="W246" s="127"/>
      <c r="X246" s="127"/>
    </row>
    <row r="247" spans="5:24" x14ac:dyDescent="0.35">
      <c r="E247" s="124" t="s">
        <v>313</v>
      </c>
      <c r="F247" s="127" t="s">
        <v>378</v>
      </c>
      <c r="G247" s="127" t="s">
        <v>330</v>
      </c>
      <c r="H247" s="211" t="s">
        <v>156</v>
      </c>
      <c r="I247" s="127">
        <f>'IES Participantes 2026'!$BB$30</f>
        <v>2</v>
      </c>
      <c r="J247" s="134"/>
      <c r="K247" s="127"/>
      <c r="L247" s="134"/>
      <c r="M247" s="127"/>
      <c r="N247" s="127">
        <f t="shared" si="31"/>
        <v>0</v>
      </c>
      <c r="O247" t="s">
        <v>385</v>
      </c>
      <c r="P247" s="127" t="s">
        <v>326</v>
      </c>
      <c r="Q247" s="132">
        <v>357.01</v>
      </c>
      <c r="R247" s="127" t="str">
        <f t="shared" si="33"/>
        <v>100 - 499</v>
      </c>
      <c r="S247" s="150" t="str">
        <f t="shared" si="34"/>
        <v>211</v>
      </c>
      <c r="T247" s="149">
        <f t="shared" si="32"/>
        <v>422</v>
      </c>
      <c r="U247" s="127"/>
      <c r="V247" s="127"/>
      <c r="W247" s="127"/>
      <c r="X247" s="127"/>
    </row>
    <row r="248" spans="5:24" x14ac:dyDescent="0.35">
      <c r="E248" s="124" t="s">
        <v>313</v>
      </c>
      <c r="F248" s="127" t="s">
        <v>378</v>
      </c>
      <c r="G248" s="127" t="s">
        <v>330</v>
      </c>
      <c r="H248" s="211" t="s">
        <v>156</v>
      </c>
      <c r="I248" s="127">
        <f>'IES Participantes 2026'!$BB$30</f>
        <v>2</v>
      </c>
      <c r="J248" s="134"/>
      <c r="K248" s="127"/>
      <c r="L248" s="134"/>
      <c r="M248" s="127"/>
      <c r="N248" s="127">
        <f t="shared" si="31"/>
        <v>0</v>
      </c>
      <c r="O248" t="s">
        <v>326</v>
      </c>
      <c r="P248" s="127" t="s">
        <v>303</v>
      </c>
      <c r="Q248" s="132">
        <v>930.75</v>
      </c>
      <c r="R248" s="127" t="str">
        <f t="shared" si="33"/>
        <v>500 - 1999</v>
      </c>
      <c r="S248" s="150" t="str">
        <f t="shared" si="34"/>
        <v>309</v>
      </c>
      <c r="T248" s="149">
        <f t="shared" si="32"/>
        <v>618</v>
      </c>
      <c r="U248" s="127"/>
      <c r="V248" s="127"/>
      <c r="W248" s="127"/>
      <c r="X248" s="127"/>
    </row>
    <row r="249" spans="5:24" x14ac:dyDescent="0.35">
      <c r="E249" s="124" t="s">
        <v>313</v>
      </c>
      <c r="F249" s="127" t="s">
        <v>378</v>
      </c>
      <c r="G249" s="127" t="s">
        <v>330</v>
      </c>
      <c r="H249" s="211" t="s">
        <v>156</v>
      </c>
      <c r="I249" s="127">
        <f>'IES Participantes 2026'!$BB$30</f>
        <v>2</v>
      </c>
      <c r="J249" s="134"/>
      <c r="K249" s="127"/>
      <c r="L249" s="134"/>
      <c r="M249" s="127"/>
      <c r="N249" s="127">
        <f t="shared" si="31"/>
        <v>0</v>
      </c>
      <c r="O249" t="s">
        <v>303</v>
      </c>
      <c r="P249" s="127" t="s">
        <v>327</v>
      </c>
      <c r="Q249" s="132">
        <v>1059.53</v>
      </c>
      <c r="R249" s="127" t="str">
        <f t="shared" si="33"/>
        <v>500 - 1999</v>
      </c>
      <c r="S249" s="150" t="str">
        <f t="shared" si="34"/>
        <v>309</v>
      </c>
      <c r="T249" s="149">
        <f t="shared" si="32"/>
        <v>618</v>
      </c>
      <c r="U249" s="127"/>
      <c r="V249" s="127"/>
      <c r="W249" s="127"/>
      <c r="X249" s="127"/>
    </row>
    <row r="250" spans="5:24" x14ac:dyDescent="0.35">
      <c r="E250" s="124" t="s">
        <v>313</v>
      </c>
      <c r="F250" s="127" t="s">
        <v>378</v>
      </c>
      <c r="G250" s="127" t="s">
        <v>330</v>
      </c>
      <c r="H250" s="211" t="s">
        <v>156</v>
      </c>
      <c r="I250" s="127">
        <f>'IES Participantes 2026'!$BB$30</f>
        <v>2</v>
      </c>
      <c r="J250" s="134"/>
      <c r="K250" s="127"/>
      <c r="L250" s="134"/>
      <c r="M250" s="127"/>
      <c r="N250" s="127">
        <f t="shared" si="31"/>
        <v>0</v>
      </c>
      <c r="O250" t="s">
        <v>327</v>
      </c>
      <c r="P250" s="127" t="s">
        <v>328</v>
      </c>
      <c r="Q250" s="132">
        <v>673.97</v>
      </c>
      <c r="R250" s="127" t="str">
        <f t="shared" si="33"/>
        <v>500 - 1999</v>
      </c>
      <c r="S250" s="150" t="str">
        <f t="shared" si="34"/>
        <v>309</v>
      </c>
      <c r="T250" s="149">
        <f t="shared" si="32"/>
        <v>618</v>
      </c>
      <c r="U250" s="127"/>
      <c r="V250" s="127"/>
      <c r="W250" s="127"/>
      <c r="X250" s="127"/>
    </row>
    <row r="251" spans="5:24" x14ac:dyDescent="0.35">
      <c r="E251" s="124" t="s">
        <v>313</v>
      </c>
      <c r="F251" s="127" t="s">
        <v>378</v>
      </c>
      <c r="G251" s="127" t="s">
        <v>330</v>
      </c>
      <c r="H251" s="211" t="s">
        <v>156</v>
      </c>
      <c r="I251" s="127">
        <f>'IES Participantes 2026'!$BB$30</f>
        <v>2</v>
      </c>
      <c r="J251" s="134"/>
      <c r="K251" s="127"/>
      <c r="L251" s="134"/>
      <c r="M251" s="127"/>
      <c r="N251" s="127">
        <f t="shared" ref="N251:N325" si="35">$B$4*M251*I251</f>
        <v>0</v>
      </c>
      <c r="O251" t="s">
        <v>328</v>
      </c>
      <c r="P251" s="127" t="s">
        <v>329</v>
      </c>
      <c r="Q251" s="132">
        <v>199.82</v>
      </c>
      <c r="R251" s="127" t="str">
        <f t="shared" si="33"/>
        <v>100 - 499</v>
      </c>
      <c r="S251" s="150" t="str">
        <f t="shared" si="34"/>
        <v>211</v>
      </c>
      <c r="T251" s="149">
        <f t="shared" si="32"/>
        <v>422</v>
      </c>
      <c r="U251" s="127"/>
      <c r="V251" s="127"/>
      <c r="W251" s="127"/>
      <c r="X251" s="127"/>
    </row>
    <row r="252" spans="5:24" x14ac:dyDescent="0.35">
      <c r="E252" s="162" t="s">
        <v>313</v>
      </c>
      <c r="F252" s="155" t="s">
        <v>378</v>
      </c>
      <c r="G252" s="155" t="s">
        <v>330</v>
      </c>
      <c r="H252" s="217" t="s">
        <v>81</v>
      </c>
      <c r="I252" s="155">
        <f>'IES Participantes 2026'!$BB$31</f>
        <v>3</v>
      </c>
      <c r="J252" s="171">
        <v>0</v>
      </c>
      <c r="K252" s="155">
        <v>15</v>
      </c>
      <c r="L252" s="171">
        <f t="shared" ref="L252:L325" si="36">$B$3*K252*I252</f>
        <v>0</v>
      </c>
      <c r="M252" s="155">
        <v>14</v>
      </c>
      <c r="N252" s="155">
        <f t="shared" si="35"/>
        <v>10500</v>
      </c>
      <c r="O252" s="114" t="s">
        <v>304</v>
      </c>
      <c r="P252" s="155" t="s">
        <v>385</v>
      </c>
      <c r="Q252" s="166">
        <v>8216.8799999999992</v>
      </c>
      <c r="R252" s="155" t="str">
        <f t="shared" si="33"/>
        <v>8000 - Max</v>
      </c>
      <c r="S252" s="197" t="str">
        <f t="shared" si="34"/>
        <v>1735</v>
      </c>
      <c r="T252" s="202">
        <f t="shared" si="32"/>
        <v>5205</v>
      </c>
      <c r="U252" s="127"/>
      <c r="V252" s="127"/>
      <c r="W252" s="127"/>
      <c r="X252" s="127"/>
    </row>
    <row r="253" spans="5:24" x14ac:dyDescent="0.35">
      <c r="E253" s="124" t="s">
        <v>313</v>
      </c>
      <c r="F253" s="127" t="s">
        <v>378</v>
      </c>
      <c r="G253" s="127" t="s">
        <v>330</v>
      </c>
      <c r="H253" s="211" t="s">
        <v>81</v>
      </c>
      <c r="I253" s="127">
        <f>'IES Participantes 2026'!$BB$31</f>
        <v>3</v>
      </c>
      <c r="J253" s="134"/>
      <c r="K253" s="127"/>
      <c r="L253" s="134"/>
      <c r="M253" s="127"/>
      <c r="N253" s="127"/>
      <c r="O253" t="s">
        <v>385</v>
      </c>
      <c r="P253" s="127" t="s">
        <v>326</v>
      </c>
      <c r="Q253" s="132">
        <v>357.01</v>
      </c>
      <c r="R253" s="127" t="str">
        <f t="shared" si="33"/>
        <v>100 - 499</v>
      </c>
      <c r="S253" s="150" t="str">
        <f t="shared" si="34"/>
        <v>211</v>
      </c>
      <c r="T253" s="149">
        <f t="shared" si="32"/>
        <v>633</v>
      </c>
      <c r="U253" s="127"/>
      <c r="V253" s="127"/>
      <c r="W253" s="127"/>
      <c r="X253" s="127"/>
    </row>
    <row r="254" spans="5:24" x14ac:dyDescent="0.35">
      <c r="E254" s="124" t="s">
        <v>313</v>
      </c>
      <c r="F254" s="127" t="s">
        <v>378</v>
      </c>
      <c r="G254" s="127" t="s">
        <v>330</v>
      </c>
      <c r="H254" s="211" t="s">
        <v>81</v>
      </c>
      <c r="I254" s="127">
        <f>'IES Participantes 2026'!$BB$31</f>
        <v>3</v>
      </c>
      <c r="J254" s="134"/>
      <c r="K254" s="127"/>
      <c r="L254" s="134"/>
      <c r="M254" s="127"/>
      <c r="N254" s="127"/>
      <c r="O254" t="s">
        <v>326</v>
      </c>
      <c r="P254" s="127" t="s">
        <v>303</v>
      </c>
      <c r="Q254" s="132">
        <v>930.75</v>
      </c>
      <c r="R254" s="127" t="str">
        <f t="shared" si="33"/>
        <v>500 - 1999</v>
      </c>
      <c r="S254" s="150" t="str">
        <f t="shared" si="34"/>
        <v>309</v>
      </c>
      <c r="T254" s="149">
        <f t="shared" si="32"/>
        <v>927</v>
      </c>
      <c r="U254" s="127"/>
      <c r="V254" s="127"/>
      <c r="W254" s="127"/>
      <c r="X254" s="127"/>
    </row>
    <row r="255" spans="5:24" x14ac:dyDescent="0.35">
      <c r="E255" s="124" t="s">
        <v>313</v>
      </c>
      <c r="F255" s="127" t="s">
        <v>378</v>
      </c>
      <c r="G255" s="127" t="s">
        <v>330</v>
      </c>
      <c r="H255" s="211" t="s">
        <v>81</v>
      </c>
      <c r="I255" s="127">
        <f>'IES Participantes 2026'!$BB$31</f>
        <v>3</v>
      </c>
      <c r="J255" s="134"/>
      <c r="K255" s="127"/>
      <c r="L255" s="134"/>
      <c r="M255" s="127"/>
      <c r="N255" s="127"/>
      <c r="O255" t="s">
        <v>303</v>
      </c>
      <c r="P255" s="127" t="s">
        <v>327</v>
      </c>
      <c r="Q255" s="132">
        <v>1059.53</v>
      </c>
      <c r="R255" s="127" t="str">
        <f t="shared" si="33"/>
        <v>500 - 1999</v>
      </c>
      <c r="S255" s="150" t="str">
        <f t="shared" si="34"/>
        <v>309</v>
      </c>
      <c r="T255" s="149">
        <f t="shared" si="32"/>
        <v>927</v>
      </c>
      <c r="U255" s="127"/>
      <c r="V255" s="127"/>
      <c r="W255" s="127"/>
      <c r="X255" s="127"/>
    </row>
    <row r="256" spans="5:24" x14ac:dyDescent="0.35">
      <c r="E256" s="124" t="s">
        <v>313</v>
      </c>
      <c r="F256" s="127" t="s">
        <v>378</v>
      </c>
      <c r="G256" s="127" t="s">
        <v>330</v>
      </c>
      <c r="H256" s="211" t="s">
        <v>81</v>
      </c>
      <c r="I256" s="127">
        <f>'IES Participantes 2026'!$BB$31</f>
        <v>3</v>
      </c>
      <c r="J256" s="134"/>
      <c r="K256" s="127"/>
      <c r="L256" s="134"/>
      <c r="M256" s="127"/>
      <c r="N256" s="127"/>
      <c r="O256" t="s">
        <v>327</v>
      </c>
      <c r="P256" s="127" t="s">
        <v>328</v>
      </c>
      <c r="Q256" s="132">
        <v>673.97</v>
      </c>
      <c r="R256" s="127" t="str">
        <f t="shared" si="33"/>
        <v>500 - 1999</v>
      </c>
      <c r="S256" s="150" t="str">
        <f t="shared" si="34"/>
        <v>309</v>
      </c>
      <c r="T256" s="149">
        <f t="shared" si="32"/>
        <v>927</v>
      </c>
      <c r="U256" s="127"/>
      <c r="V256" s="127"/>
      <c r="W256" s="127"/>
      <c r="X256" s="127"/>
    </row>
    <row r="257" spans="5:24" x14ac:dyDescent="0.35">
      <c r="E257" s="124" t="s">
        <v>313</v>
      </c>
      <c r="F257" s="127" t="s">
        <v>378</v>
      </c>
      <c r="G257" s="127" t="s">
        <v>330</v>
      </c>
      <c r="H257" s="211" t="s">
        <v>81</v>
      </c>
      <c r="I257" s="127">
        <f>'IES Participantes 2026'!$BB$31</f>
        <v>3</v>
      </c>
      <c r="J257" s="134"/>
      <c r="K257" s="127"/>
      <c r="L257" s="134"/>
      <c r="M257" s="127"/>
      <c r="N257" s="127"/>
      <c r="O257" t="s">
        <v>328</v>
      </c>
      <c r="P257" s="127" t="s">
        <v>329</v>
      </c>
      <c r="Q257" s="132">
        <v>199.82</v>
      </c>
      <c r="R257" s="127" t="str">
        <f t="shared" si="33"/>
        <v>100 - 499</v>
      </c>
      <c r="S257" s="150" t="str">
        <f t="shared" si="34"/>
        <v>211</v>
      </c>
      <c r="T257" s="149">
        <f t="shared" si="32"/>
        <v>633</v>
      </c>
      <c r="U257" s="127"/>
      <c r="V257" s="127"/>
      <c r="W257" s="127"/>
      <c r="X257" s="127"/>
    </row>
    <row r="258" spans="5:24" x14ac:dyDescent="0.35">
      <c r="E258" s="162" t="s">
        <v>313</v>
      </c>
      <c r="F258" s="155" t="s">
        <v>378</v>
      </c>
      <c r="G258" s="155" t="s">
        <v>330</v>
      </c>
      <c r="H258" s="217" t="s">
        <v>83</v>
      </c>
      <c r="I258" s="155">
        <f>'IES Participantes 2026'!$BB$32</f>
        <v>3</v>
      </c>
      <c r="J258" s="171">
        <v>0</v>
      </c>
      <c r="K258" s="155">
        <v>15</v>
      </c>
      <c r="L258" s="171">
        <f t="shared" si="36"/>
        <v>0</v>
      </c>
      <c r="M258" s="155">
        <v>14</v>
      </c>
      <c r="N258" s="155">
        <f t="shared" si="35"/>
        <v>10500</v>
      </c>
      <c r="O258" s="114" t="s">
        <v>304</v>
      </c>
      <c r="P258" s="155" t="s">
        <v>385</v>
      </c>
      <c r="Q258" s="166">
        <v>8216.8799999999992</v>
      </c>
      <c r="R258" s="155" t="str">
        <f t="shared" si="33"/>
        <v>8000 - Max</v>
      </c>
      <c r="S258" s="197" t="str">
        <f t="shared" si="34"/>
        <v>1735</v>
      </c>
      <c r="T258" s="202">
        <f t="shared" si="32"/>
        <v>5205</v>
      </c>
      <c r="U258" s="127"/>
      <c r="V258" s="127"/>
      <c r="W258" s="127"/>
      <c r="X258" s="127"/>
    </row>
    <row r="259" spans="5:24" x14ac:dyDescent="0.35">
      <c r="E259" s="124" t="s">
        <v>313</v>
      </c>
      <c r="F259" s="127" t="s">
        <v>378</v>
      </c>
      <c r="G259" s="127" t="s">
        <v>330</v>
      </c>
      <c r="H259" s="211" t="s">
        <v>83</v>
      </c>
      <c r="I259" s="127">
        <f>'IES Participantes 2026'!$BB$32</f>
        <v>3</v>
      </c>
      <c r="J259" s="134"/>
      <c r="K259" s="127"/>
      <c r="L259" s="134"/>
      <c r="M259" s="127"/>
      <c r="N259" s="127"/>
      <c r="O259" t="s">
        <v>385</v>
      </c>
      <c r="P259" s="127" t="s">
        <v>326</v>
      </c>
      <c r="Q259" s="132">
        <v>357.01</v>
      </c>
      <c r="R259" s="127" t="str">
        <f t="shared" si="33"/>
        <v>100 - 499</v>
      </c>
      <c r="S259" s="150" t="str">
        <f t="shared" si="34"/>
        <v>211</v>
      </c>
      <c r="T259" s="149">
        <f t="shared" si="32"/>
        <v>633</v>
      </c>
      <c r="U259" s="127"/>
      <c r="V259" s="127"/>
      <c r="W259" s="127"/>
      <c r="X259" s="127"/>
    </row>
    <row r="260" spans="5:24" x14ac:dyDescent="0.35">
      <c r="E260" s="124" t="s">
        <v>313</v>
      </c>
      <c r="F260" s="127" t="s">
        <v>378</v>
      </c>
      <c r="G260" s="127" t="s">
        <v>330</v>
      </c>
      <c r="H260" s="211" t="s">
        <v>83</v>
      </c>
      <c r="I260" s="127">
        <f>'IES Participantes 2026'!$BB$32</f>
        <v>3</v>
      </c>
      <c r="J260" s="134"/>
      <c r="K260" s="127"/>
      <c r="L260" s="134"/>
      <c r="M260" s="127"/>
      <c r="N260" s="127"/>
      <c r="O260" t="s">
        <v>326</v>
      </c>
      <c r="P260" s="127" t="s">
        <v>303</v>
      </c>
      <c r="Q260" s="132">
        <v>930.75</v>
      </c>
      <c r="R260" s="127" t="str">
        <f t="shared" si="33"/>
        <v>500 - 1999</v>
      </c>
      <c r="S260" s="150" t="str">
        <f t="shared" si="34"/>
        <v>309</v>
      </c>
      <c r="T260" s="149">
        <f t="shared" ref="T260:T337" si="37">S260*I260</f>
        <v>927</v>
      </c>
      <c r="U260" s="127"/>
      <c r="V260" s="127"/>
      <c r="W260" s="127"/>
      <c r="X260" s="127"/>
    </row>
    <row r="261" spans="5:24" x14ac:dyDescent="0.35">
      <c r="E261" s="124" t="s">
        <v>313</v>
      </c>
      <c r="F261" s="127" t="s">
        <v>378</v>
      </c>
      <c r="G261" s="127" t="s">
        <v>330</v>
      </c>
      <c r="H261" s="211" t="s">
        <v>83</v>
      </c>
      <c r="I261" s="127">
        <f>'IES Participantes 2026'!$BB$32</f>
        <v>3</v>
      </c>
      <c r="J261" s="134"/>
      <c r="K261" s="127"/>
      <c r="L261" s="134"/>
      <c r="M261" s="127"/>
      <c r="N261" s="127"/>
      <c r="O261" t="s">
        <v>303</v>
      </c>
      <c r="P261" s="127" t="s">
        <v>327</v>
      </c>
      <c r="Q261" s="132">
        <v>1059.53</v>
      </c>
      <c r="R261" s="127" t="str">
        <f t="shared" si="33"/>
        <v>500 - 1999</v>
      </c>
      <c r="S261" s="150" t="str">
        <f t="shared" si="34"/>
        <v>309</v>
      </c>
      <c r="T261" s="149">
        <f t="shared" si="37"/>
        <v>927</v>
      </c>
      <c r="U261" s="127"/>
      <c r="V261" s="127"/>
      <c r="W261" s="127"/>
      <c r="X261" s="127"/>
    </row>
    <row r="262" spans="5:24" x14ac:dyDescent="0.35">
      <c r="E262" s="124" t="s">
        <v>313</v>
      </c>
      <c r="F262" s="127" t="s">
        <v>378</v>
      </c>
      <c r="G262" s="127" t="s">
        <v>330</v>
      </c>
      <c r="H262" s="211" t="s">
        <v>83</v>
      </c>
      <c r="I262" s="127">
        <f>'IES Participantes 2026'!$BB$32</f>
        <v>3</v>
      </c>
      <c r="J262" s="134"/>
      <c r="K262" s="127"/>
      <c r="L262" s="134"/>
      <c r="M262" s="127"/>
      <c r="N262" s="127"/>
      <c r="O262" t="s">
        <v>327</v>
      </c>
      <c r="P262" s="127" t="s">
        <v>328</v>
      </c>
      <c r="Q262" s="132">
        <v>673.97</v>
      </c>
      <c r="R262" s="127" t="str">
        <f t="shared" si="33"/>
        <v>500 - 1999</v>
      </c>
      <c r="S262" s="150" t="str">
        <f t="shared" si="34"/>
        <v>309</v>
      </c>
      <c r="T262" s="149">
        <f t="shared" si="37"/>
        <v>927</v>
      </c>
      <c r="U262" s="127"/>
      <c r="V262" s="127"/>
      <c r="W262" s="127"/>
      <c r="X262" s="127"/>
    </row>
    <row r="263" spans="5:24" x14ac:dyDescent="0.35">
      <c r="E263" s="124" t="s">
        <v>313</v>
      </c>
      <c r="F263" s="127" t="s">
        <v>378</v>
      </c>
      <c r="G263" s="127" t="s">
        <v>330</v>
      </c>
      <c r="H263" s="211" t="s">
        <v>83</v>
      </c>
      <c r="I263" s="127">
        <f>'IES Participantes 2026'!$BB$32</f>
        <v>3</v>
      </c>
      <c r="J263" s="134"/>
      <c r="K263" s="127"/>
      <c r="L263" s="134"/>
      <c r="M263" s="127"/>
      <c r="N263" s="127"/>
      <c r="O263" t="s">
        <v>328</v>
      </c>
      <c r="P263" s="127" t="s">
        <v>329</v>
      </c>
      <c r="Q263" s="132">
        <v>199.82</v>
      </c>
      <c r="R263" s="127" t="str">
        <f t="shared" si="33"/>
        <v>100 - 499</v>
      </c>
      <c r="S263" s="150" t="str">
        <f t="shared" si="34"/>
        <v>211</v>
      </c>
      <c r="T263" s="149">
        <f t="shared" si="37"/>
        <v>633</v>
      </c>
      <c r="U263" s="127"/>
      <c r="V263" s="127"/>
      <c r="W263" s="127"/>
      <c r="X263" s="127"/>
    </row>
    <row r="264" spans="5:24" x14ac:dyDescent="0.35">
      <c r="E264" s="162" t="s">
        <v>313</v>
      </c>
      <c r="F264" s="155" t="s">
        <v>378</v>
      </c>
      <c r="G264" s="155" t="s">
        <v>330</v>
      </c>
      <c r="H264" s="217" t="s">
        <v>157</v>
      </c>
      <c r="I264" s="155">
        <f>'IES Participantes 2026'!$BB$33</f>
        <v>2</v>
      </c>
      <c r="J264" s="171">
        <v>0</v>
      </c>
      <c r="K264" s="155">
        <v>15</v>
      </c>
      <c r="L264" s="171">
        <f t="shared" si="36"/>
        <v>0</v>
      </c>
      <c r="M264" s="155">
        <v>14</v>
      </c>
      <c r="N264" s="155">
        <f t="shared" si="35"/>
        <v>7000</v>
      </c>
      <c r="O264" s="114" t="s">
        <v>304</v>
      </c>
      <c r="P264" s="155" t="s">
        <v>385</v>
      </c>
      <c r="Q264" s="166">
        <v>8216.8799999999992</v>
      </c>
      <c r="R264" s="155" t="str">
        <f t="shared" si="33"/>
        <v>8000 - Max</v>
      </c>
      <c r="S264" s="197" t="str">
        <f t="shared" si="34"/>
        <v>1735</v>
      </c>
      <c r="T264" s="202">
        <f t="shared" si="37"/>
        <v>3470</v>
      </c>
      <c r="U264" s="127"/>
      <c r="V264" s="127"/>
      <c r="W264" s="127"/>
      <c r="X264" s="127"/>
    </row>
    <row r="265" spans="5:24" x14ac:dyDescent="0.35">
      <c r="E265" s="124" t="s">
        <v>313</v>
      </c>
      <c r="F265" s="127" t="s">
        <v>378</v>
      </c>
      <c r="G265" s="127" t="s">
        <v>330</v>
      </c>
      <c r="H265" s="211" t="s">
        <v>157</v>
      </c>
      <c r="I265" s="127">
        <f>'IES Participantes 2026'!$BB$33</f>
        <v>2</v>
      </c>
      <c r="J265" s="134"/>
      <c r="K265" s="127"/>
      <c r="L265" s="134"/>
      <c r="M265" s="127"/>
      <c r="N265" s="127"/>
      <c r="O265" t="s">
        <v>385</v>
      </c>
      <c r="P265" s="127" t="s">
        <v>326</v>
      </c>
      <c r="Q265" s="132">
        <v>357.01</v>
      </c>
      <c r="R265" s="127" t="str">
        <f t="shared" si="33"/>
        <v>100 - 499</v>
      </c>
      <c r="S265" s="150" t="str">
        <f t="shared" si="34"/>
        <v>211</v>
      </c>
      <c r="T265" s="149">
        <f t="shared" si="37"/>
        <v>422</v>
      </c>
      <c r="U265" s="127"/>
      <c r="V265" s="127"/>
      <c r="W265" s="127"/>
      <c r="X265" s="127"/>
    </row>
    <row r="266" spans="5:24" x14ac:dyDescent="0.35">
      <c r="E266" s="124" t="s">
        <v>313</v>
      </c>
      <c r="F266" s="127" t="s">
        <v>378</v>
      </c>
      <c r="G266" s="127" t="s">
        <v>330</v>
      </c>
      <c r="H266" s="211" t="s">
        <v>157</v>
      </c>
      <c r="I266" s="127">
        <f>'IES Participantes 2026'!$BB$33</f>
        <v>2</v>
      </c>
      <c r="J266" s="134"/>
      <c r="K266" s="127"/>
      <c r="L266" s="134"/>
      <c r="M266" s="127"/>
      <c r="N266" s="127"/>
      <c r="O266" t="s">
        <v>326</v>
      </c>
      <c r="P266" s="127" t="s">
        <v>303</v>
      </c>
      <c r="Q266" s="132">
        <v>930.75</v>
      </c>
      <c r="R266" s="127" t="str">
        <f t="shared" si="33"/>
        <v>500 - 1999</v>
      </c>
      <c r="S266" s="150" t="str">
        <f t="shared" si="34"/>
        <v>309</v>
      </c>
      <c r="T266" s="149">
        <f t="shared" si="37"/>
        <v>618</v>
      </c>
      <c r="U266" s="127"/>
      <c r="V266" s="127"/>
      <c r="W266" s="127"/>
      <c r="X266" s="127"/>
    </row>
    <row r="267" spans="5:24" x14ac:dyDescent="0.35">
      <c r="E267" s="124" t="s">
        <v>313</v>
      </c>
      <c r="F267" s="127" t="s">
        <v>378</v>
      </c>
      <c r="G267" s="127" t="s">
        <v>330</v>
      </c>
      <c r="H267" s="211" t="s">
        <v>157</v>
      </c>
      <c r="I267" s="127">
        <f>'IES Participantes 2026'!$BB$33</f>
        <v>2</v>
      </c>
      <c r="J267" s="134"/>
      <c r="K267" s="127"/>
      <c r="L267" s="134"/>
      <c r="M267" s="127"/>
      <c r="N267" s="127"/>
      <c r="O267" t="s">
        <v>303</v>
      </c>
      <c r="P267" s="127" t="s">
        <v>327</v>
      </c>
      <c r="Q267" s="132">
        <v>1059.53</v>
      </c>
      <c r="R267" s="127" t="str">
        <f t="shared" si="33"/>
        <v>500 - 1999</v>
      </c>
      <c r="S267" s="150" t="str">
        <f t="shared" si="34"/>
        <v>309</v>
      </c>
      <c r="T267" s="149">
        <f t="shared" si="37"/>
        <v>618</v>
      </c>
      <c r="U267" s="127"/>
      <c r="V267" s="127"/>
      <c r="W267" s="127"/>
      <c r="X267" s="127"/>
    </row>
    <row r="268" spans="5:24" x14ac:dyDescent="0.35">
      <c r="E268" s="124" t="s">
        <v>313</v>
      </c>
      <c r="F268" s="127" t="s">
        <v>378</v>
      </c>
      <c r="G268" s="127" t="s">
        <v>330</v>
      </c>
      <c r="H268" s="211" t="s">
        <v>157</v>
      </c>
      <c r="I268" s="127">
        <f>'IES Participantes 2026'!$BB$33</f>
        <v>2</v>
      </c>
      <c r="J268" s="134"/>
      <c r="K268" s="127"/>
      <c r="L268" s="134"/>
      <c r="M268" s="127"/>
      <c r="N268" s="127"/>
      <c r="O268" t="s">
        <v>327</v>
      </c>
      <c r="P268" s="127" t="s">
        <v>328</v>
      </c>
      <c r="Q268" s="132">
        <v>673.97</v>
      </c>
      <c r="R268" s="127" t="str">
        <f t="shared" si="33"/>
        <v>500 - 1999</v>
      </c>
      <c r="S268" s="150" t="str">
        <f t="shared" si="34"/>
        <v>309</v>
      </c>
      <c r="T268" s="149">
        <f t="shared" si="37"/>
        <v>618</v>
      </c>
      <c r="U268" s="127"/>
      <c r="V268" s="127"/>
      <c r="W268" s="127"/>
      <c r="X268" s="127"/>
    </row>
    <row r="269" spans="5:24" x14ac:dyDescent="0.35">
      <c r="E269" s="125" t="s">
        <v>313</v>
      </c>
      <c r="F269" s="128" t="s">
        <v>378</v>
      </c>
      <c r="G269" s="127" t="s">
        <v>330</v>
      </c>
      <c r="H269" s="212" t="s">
        <v>157</v>
      </c>
      <c r="I269" s="128">
        <f>'IES Participantes 2026'!$BB$33</f>
        <v>2</v>
      </c>
      <c r="J269" s="135"/>
      <c r="K269" s="128"/>
      <c r="L269" s="135"/>
      <c r="M269" s="128"/>
      <c r="N269" s="128"/>
      <c r="O269" t="s">
        <v>328</v>
      </c>
      <c r="P269" s="128" t="s">
        <v>329</v>
      </c>
      <c r="Q269" s="132">
        <v>199.82</v>
      </c>
      <c r="R269" s="127" t="str">
        <f t="shared" si="33"/>
        <v>100 - 499</v>
      </c>
      <c r="S269" s="150" t="str">
        <f t="shared" si="34"/>
        <v>211</v>
      </c>
      <c r="T269" s="149">
        <f t="shared" si="37"/>
        <v>422</v>
      </c>
      <c r="U269" s="128"/>
      <c r="V269" s="128"/>
      <c r="W269" s="128"/>
      <c r="X269" s="128"/>
    </row>
    <row r="270" spans="5:24" x14ac:dyDescent="0.35">
      <c r="E270" s="161" t="s">
        <v>22</v>
      </c>
      <c r="F270" s="164" t="s">
        <v>394</v>
      </c>
      <c r="G270" s="209" t="s">
        <v>396</v>
      </c>
      <c r="H270" s="218" t="s">
        <v>144</v>
      </c>
      <c r="I270" s="164">
        <f>'IES Participantes 2026'!$BH$13</f>
        <v>2</v>
      </c>
      <c r="J270" s="197">
        <v>0</v>
      </c>
      <c r="K270" s="155">
        <v>19</v>
      </c>
      <c r="L270" s="171">
        <f t="shared" si="36"/>
        <v>0</v>
      </c>
      <c r="M270" s="155">
        <v>18</v>
      </c>
      <c r="N270" s="114">
        <f t="shared" si="35"/>
        <v>9000</v>
      </c>
      <c r="O270" s="164" t="s">
        <v>304</v>
      </c>
      <c r="P270" s="155" t="s">
        <v>395</v>
      </c>
      <c r="Q270" s="177">
        <v>8626.61</v>
      </c>
      <c r="R270" s="164" t="str">
        <f t="shared" si="33"/>
        <v>8000 - Max</v>
      </c>
      <c r="S270" s="163" t="str">
        <f t="shared" si="34"/>
        <v>1735</v>
      </c>
      <c r="T270" s="170">
        <f t="shared" si="37"/>
        <v>3470</v>
      </c>
      <c r="U270" s="170">
        <f>SUM(J270:J369)</f>
        <v>0</v>
      </c>
      <c r="V270" s="170">
        <f>SUM(L270:L369)</f>
        <v>0</v>
      </c>
      <c r="W270" s="170">
        <f>SUM(N270:N369)</f>
        <v>193500</v>
      </c>
      <c r="X270" s="170">
        <f>SUM(T270:T369)</f>
        <v>142588</v>
      </c>
    </row>
    <row r="271" spans="5:24" x14ac:dyDescent="0.35">
      <c r="E271" s="124" t="s">
        <v>22</v>
      </c>
      <c r="F271" s="127" t="s">
        <v>394</v>
      </c>
      <c r="G271" s="175" t="s">
        <v>396</v>
      </c>
      <c r="H271" s="219" t="s">
        <v>144</v>
      </c>
      <c r="I271" s="127">
        <v>2</v>
      </c>
      <c r="J271" s="20"/>
      <c r="K271" s="127"/>
      <c r="L271" s="134"/>
      <c r="M271" s="127"/>
      <c r="O271" s="127" t="s">
        <v>395</v>
      </c>
      <c r="P271" s="127" t="s">
        <v>332</v>
      </c>
      <c r="Q271" s="140">
        <v>3163.65</v>
      </c>
      <c r="R271" s="127" t="str">
        <f t="shared" si="33"/>
        <v>3000 - 3999</v>
      </c>
      <c r="S271" s="20" t="str">
        <f t="shared" si="34"/>
        <v>580</v>
      </c>
      <c r="T271" s="134">
        <f t="shared" si="37"/>
        <v>1160</v>
      </c>
      <c r="U271" s="134"/>
      <c r="V271" s="149"/>
      <c r="W271" s="134"/>
      <c r="X271" s="134"/>
    </row>
    <row r="272" spans="5:24" x14ac:dyDescent="0.35">
      <c r="E272" s="124" t="s">
        <v>22</v>
      </c>
      <c r="F272" s="127" t="s">
        <v>394</v>
      </c>
      <c r="G272" s="175" t="s">
        <v>396</v>
      </c>
      <c r="H272" s="219" t="s">
        <v>144</v>
      </c>
      <c r="I272" s="127">
        <f>'IES Participantes 2026'!$BH$13</f>
        <v>2</v>
      </c>
      <c r="J272" s="20"/>
      <c r="K272" s="127"/>
      <c r="L272" s="134"/>
      <c r="M272" s="127"/>
      <c r="O272" s="127" t="s">
        <v>332</v>
      </c>
      <c r="P272" s="127" t="s">
        <v>333</v>
      </c>
      <c r="Q272" s="138">
        <v>241.86</v>
      </c>
      <c r="R272" s="127" t="str">
        <f t="shared" si="33"/>
        <v>100 - 499</v>
      </c>
      <c r="S272" s="20" t="str">
        <f t="shared" si="34"/>
        <v>211</v>
      </c>
      <c r="T272" s="134">
        <f t="shared" si="37"/>
        <v>422</v>
      </c>
      <c r="U272" s="127"/>
      <c r="V272" s="131"/>
      <c r="W272" s="127"/>
      <c r="X272" s="127"/>
    </row>
    <row r="273" spans="5:24" x14ac:dyDescent="0.35">
      <c r="E273" s="124" t="s">
        <v>22</v>
      </c>
      <c r="F273" s="127" t="s">
        <v>394</v>
      </c>
      <c r="G273" s="175" t="s">
        <v>396</v>
      </c>
      <c r="H273" s="219" t="s">
        <v>144</v>
      </c>
      <c r="I273" s="127">
        <f>'IES Participantes 2026'!$BH$13</f>
        <v>2</v>
      </c>
      <c r="J273" s="20"/>
      <c r="K273" s="127"/>
      <c r="L273" s="134"/>
      <c r="M273" s="127"/>
      <c r="O273" s="127" t="s">
        <v>333</v>
      </c>
      <c r="P273" s="127" t="s">
        <v>334</v>
      </c>
      <c r="Q273" s="138">
        <v>2042</v>
      </c>
      <c r="R273" s="127" t="str">
        <f t="shared" si="33"/>
        <v>2000 - 2999</v>
      </c>
      <c r="S273" s="20" t="str">
        <f t="shared" si="34"/>
        <v>395</v>
      </c>
      <c r="T273" s="134">
        <f t="shared" si="37"/>
        <v>790</v>
      </c>
      <c r="U273" s="127"/>
      <c r="V273" s="131"/>
      <c r="W273" s="127"/>
      <c r="X273" s="127"/>
    </row>
    <row r="274" spans="5:24" x14ac:dyDescent="0.35">
      <c r="E274" s="124" t="s">
        <v>22</v>
      </c>
      <c r="F274" s="127" t="s">
        <v>394</v>
      </c>
      <c r="G274" s="175" t="s">
        <v>396</v>
      </c>
      <c r="H274" s="219" t="s">
        <v>144</v>
      </c>
      <c r="I274" s="127">
        <f>'IES Participantes 2026'!$BH$13</f>
        <v>2</v>
      </c>
      <c r="J274" s="20"/>
      <c r="K274" s="127"/>
      <c r="L274" s="134"/>
      <c r="M274" s="127"/>
      <c r="O274" s="127" t="s">
        <v>334</v>
      </c>
      <c r="P274" s="127" t="s">
        <v>335</v>
      </c>
      <c r="Q274" s="138">
        <v>2463.86</v>
      </c>
      <c r="R274" s="127" t="str">
        <f t="shared" si="33"/>
        <v>2000 - 2999</v>
      </c>
      <c r="S274" s="20" t="str">
        <f t="shared" si="34"/>
        <v>395</v>
      </c>
      <c r="T274" s="134">
        <f t="shared" si="37"/>
        <v>790</v>
      </c>
      <c r="U274" s="127"/>
      <c r="V274" s="131"/>
      <c r="W274" s="127"/>
      <c r="X274" s="127"/>
    </row>
    <row r="275" spans="5:24" x14ac:dyDescent="0.35">
      <c r="E275" s="162" t="s">
        <v>22</v>
      </c>
      <c r="F275" s="155" t="s">
        <v>394</v>
      </c>
      <c r="G275" s="176" t="s">
        <v>396</v>
      </c>
      <c r="H275" s="218" t="s">
        <v>145</v>
      </c>
      <c r="I275" s="155">
        <f>'IES Participantes 2026'!$BH$14</f>
        <v>1</v>
      </c>
      <c r="J275" s="156">
        <v>0</v>
      </c>
      <c r="K275" s="155">
        <v>19</v>
      </c>
      <c r="L275" s="171">
        <f t="shared" si="36"/>
        <v>0</v>
      </c>
      <c r="M275" s="155">
        <v>18</v>
      </c>
      <c r="N275" s="114">
        <f t="shared" si="35"/>
        <v>4500</v>
      </c>
      <c r="O275" s="155" t="s">
        <v>256</v>
      </c>
      <c r="P275" s="155" t="s">
        <v>395</v>
      </c>
      <c r="Q275" s="178">
        <v>8654.85</v>
      </c>
      <c r="R275" s="155" t="str">
        <f t="shared" si="33"/>
        <v>8000 - Max</v>
      </c>
      <c r="S275" s="156" t="str">
        <f t="shared" si="34"/>
        <v>1735</v>
      </c>
      <c r="T275" s="171">
        <f t="shared" si="37"/>
        <v>1735</v>
      </c>
      <c r="U275" s="155"/>
      <c r="V275" s="173"/>
      <c r="W275" s="155"/>
      <c r="X275" s="155"/>
    </row>
    <row r="276" spans="5:24" x14ac:dyDescent="0.35">
      <c r="E276" s="124" t="s">
        <v>22</v>
      </c>
      <c r="F276" s="127" t="s">
        <v>394</v>
      </c>
      <c r="G276" s="175" t="s">
        <v>396</v>
      </c>
      <c r="H276" s="219" t="s">
        <v>145</v>
      </c>
      <c r="I276" s="127">
        <v>1</v>
      </c>
      <c r="J276" s="20"/>
      <c r="K276" s="127"/>
      <c r="L276" s="134"/>
      <c r="M276" s="127"/>
      <c r="O276" s="127" t="s">
        <v>395</v>
      </c>
      <c r="P276" s="127" t="s">
        <v>332</v>
      </c>
      <c r="Q276" s="140">
        <v>3163.65</v>
      </c>
      <c r="R276" s="127" t="str">
        <f t="shared" si="33"/>
        <v>3000 - 3999</v>
      </c>
      <c r="S276" s="20" t="str">
        <f t="shared" si="34"/>
        <v>580</v>
      </c>
      <c r="T276" s="134">
        <f t="shared" si="37"/>
        <v>580</v>
      </c>
      <c r="U276" s="127"/>
      <c r="V276" s="131"/>
      <c r="W276" s="127"/>
      <c r="X276" s="127"/>
    </row>
    <row r="277" spans="5:24" x14ac:dyDescent="0.35">
      <c r="E277" s="124" t="s">
        <v>22</v>
      </c>
      <c r="F277" s="127" t="s">
        <v>394</v>
      </c>
      <c r="G277" s="175" t="s">
        <v>396</v>
      </c>
      <c r="H277" s="219" t="s">
        <v>145</v>
      </c>
      <c r="I277" s="127">
        <f>'IES Participantes 2026'!$BH$14</f>
        <v>1</v>
      </c>
      <c r="J277" s="20"/>
      <c r="K277" s="127"/>
      <c r="L277" s="134"/>
      <c r="M277" s="127"/>
      <c r="O277" s="127" t="s">
        <v>332</v>
      </c>
      <c r="P277" s="127" t="s">
        <v>333</v>
      </c>
      <c r="Q277" s="138">
        <v>241.86</v>
      </c>
      <c r="R277" s="127" t="str">
        <f t="shared" si="33"/>
        <v>100 - 499</v>
      </c>
      <c r="S277" s="20" t="str">
        <f t="shared" si="34"/>
        <v>211</v>
      </c>
      <c r="T277" s="134">
        <f t="shared" si="37"/>
        <v>211</v>
      </c>
      <c r="U277" s="127"/>
      <c r="V277" s="131"/>
      <c r="W277" s="127"/>
      <c r="X277" s="127"/>
    </row>
    <row r="278" spans="5:24" x14ac:dyDescent="0.35">
      <c r="E278" s="124" t="s">
        <v>22</v>
      </c>
      <c r="F278" s="127" t="s">
        <v>394</v>
      </c>
      <c r="G278" s="175" t="s">
        <v>396</v>
      </c>
      <c r="H278" s="219" t="s">
        <v>145</v>
      </c>
      <c r="I278" s="127">
        <f>'IES Participantes 2026'!$BH$14</f>
        <v>1</v>
      </c>
      <c r="J278" s="20"/>
      <c r="K278" s="127"/>
      <c r="L278" s="134"/>
      <c r="M278" s="127"/>
      <c r="O278" s="127" t="s">
        <v>333</v>
      </c>
      <c r="P278" s="127" t="s">
        <v>334</v>
      </c>
      <c r="Q278" s="138">
        <v>2042</v>
      </c>
      <c r="R278" s="127" t="str">
        <f t="shared" si="33"/>
        <v>2000 - 2999</v>
      </c>
      <c r="S278" s="20" t="str">
        <f t="shared" si="34"/>
        <v>395</v>
      </c>
      <c r="T278" s="134">
        <f t="shared" si="37"/>
        <v>395</v>
      </c>
      <c r="U278" s="127"/>
      <c r="V278" s="131"/>
      <c r="W278" s="127"/>
      <c r="X278" s="127"/>
    </row>
    <row r="279" spans="5:24" x14ac:dyDescent="0.35">
      <c r="E279" s="124" t="s">
        <v>22</v>
      </c>
      <c r="F279" s="127" t="s">
        <v>394</v>
      </c>
      <c r="G279" s="175" t="s">
        <v>396</v>
      </c>
      <c r="H279" s="219" t="s">
        <v>145</v>
      </c>
      <c r="I279" s="127">
        <f>'IES Participantes 2026'!$BH$14</f>
        <v>1</v>
      </c>
      <c r="J279" s="20"/>
      <c r="K279" s="127"/>
      <c r="L279" s="134"/>
      <c r="M279" s="127"/>
      <c r="O279" s="127" t="s">
        <v>334</v>
      </c>
      <c r="P279" s="127" t="s">
        <v>335</v>
      </c>
      <c r="Q279" s="138">
        <v>2463.86</v>
      </c>
      <c r="R279" s="127" t="str">
        <f t="shared" si="33"/>
        <v>2000 - 2999</v>
      </c>
      <c r="S279" s="20" t="str">
        <f t="shared" si="34"/>
        <v>395</v>
      </c>
      <c r="T279" s="134">
        <f t="shared" si="37"/>
        <v>395</v>
      </c>
      <c r="U279" s="127"/>
      <c r="V279" s="131"/>
      <c r="W279" s="127"/>
      <c r="X279" s="127"/>
    </row>
    <row r="280" spans="5:24" x14ac:dyDescent="0.35">
      <c r="E280" s="162" t="s">
        <v>22</v>
      </c>
      <c r="F280" s="155" t="s">
        <v>394</v>
      </c>
      <c r="G280" s="176" t="s">
        <v>396</v>
      </c>
      <c r="H280" s="218" t="s">
        <v>146</v>
      </c>
      <c r="I280" s="155">
        <f>'IES Participantes 2026'!$BH$15</f>
        <v>2</v>
      </c>
      <c r="J280" s="156">
        <v>0</v>
      </c>
      <c r="K280" s="155">
        <v>19</v>
      </c>
      <c r="L280" s="171">
        <f t="shared" si="36"/>
        <v>0</v>
      </c>
      <c r="M280" s="155">
        <v>18</v>
      </c>
      <c r="N280" s="114">
        <f t="shared" si="35"/>
        <v>9000</v>
      </c>
      <c r="O280" s="155" t="s">
        <v>304</v>
      </c>
      <c r="P280" s="155" t="s">
        <v>395</v>
      </c>
      <c r="Q280" s="178">
        <v>8626.61</v>
      </c>
      <c r="R280" s="155" t="s">
        <v>309</v>
      </c>
      <c r="S280" s="156" t="str">
        <f t="shared" si="34"/>
        <v>1735</v>
      </c>
      <c r="T280" s="171">
        <f t="shared" si="37"/>
        <v>3470</v>
      </c>
      <c r="U280" s="155"/>
      <c r="V280" s="173"/>
      <c r="W280" s="155"/>
      <c r="X280" s="155"/>
    </row>
    <row r="281" spans="5:24" x14ac:dyDescent="0.35">
      <c r="E281" s="124" t="s">
        <v>22</v>
      </c>
      <c r="F281" s="127" t="s">
        <v>394</v>
      </c>
      <c r="G281" s="175" t="s">
        <v>396</v>
      </c>
      <c r="H281" s="219" t="s">
        <v>146</v>
      </c>
      <c r="I281" s="127">
        <v>2</v>
      </c>
      <c r="J281" s="20"/>
      <c r="K281" s="127"/>
      <c r="L281" s="134"/>
      <c r="M281" s="127"/>
      <c r="O281" s="127" t="s">
        <v>395</v>
      </c>
      <c r="P281" s="127" t="s">
        <v>332</v>
      </c>
      <c r="Q281" s="140">
        <v>3163.65</v>
      </c>
      <c r="R281" s="127" t="s">
        <v>308</v>
      </c>
      <c r="S281" s="20" t="str">
        <f t="shared" si="34"/>
        <v>580</v>
      </c>
      <c r="T281" s="134">
        <f t="shared" si="37"/>
        <v>1160</v>
      </c>
      <c r="U281" s="127"/>
      <c r="V281" s="131"/>
      <c r="W281" s="127"/>
      <c r="X281" s="127"/>
    </row>
    <row r="282" spans="5:24" x14ac:dyDescent="0.35">
      <c r="E282" s="124" t="s">
        <v>22</v>
      </c>
      <c r="F282" s="127" t="s">
        <v>394</v>
      </c>
      <c r="G282" s="175" t="s">
        <v>396</v>
      </c>
      <c r="H282" s="219" t="s">
        <v>146</v>
      </c>
      <c r="I282" s="127">
        <f>'IES Participantes 2026'!$BH$15</f>
        <v>2</v>
      </c>
      <c r="J282" s="20"/>
      <c r="K282" s="127"/>
      <c r="L282" s="134"/>
      <c r="M282" s="127"/>
      <c r="O282" s="127" t="s">
        <v>332</v>
      </c>
      <c r="P282" s="127" t="s">
        <v>333</v>
      </c>
      <c r="Q282" s="138">
        <v>241.86</v>
      </c>
      <c r="R282" s="127" t="s">
        <v>306</v>
      </c>
      <c r="S282" s="20" t="str">
        <f t="shared" si="34"/>
        <v>211</v>
      </c>
      <c r="T282" s="134">
        <f t="shared" si="37"/>
        <v>422</v>
      </c>
      <c r="U282" s="127"/>
      <c r="V282" s="131"/>
      <c r="W282" s="127"/>
      <c r="X282" s="127"/>
    </row>
    <row r="283" spans="5:24" x14ac:dyDescent="0.35">
      <c r="E283" s="124" t="s">
        <v>22</v>
      </c>
      <c r="F283" s="127" t="s">
        <v>394</v>
      </c>
      <c r="G283" s="175" t="s">
        <v>396</v>
      </c>
      <c r="H283" s="219" t="s">
        <v>146</v>
      </c>
      <c r="I283" s="127">
        <f>'IES Participantes 2026'!$BH$15</f>
        <v>2</v>
      </c>
      <c r="J283" s="20"/>
      <c r="K283" s="127"/>
      <c r="L283" s="134"/>
      <c r="M283" s="127"/>
      <c r="O283" s="127" t="s">
        <v>333</v>
      </c>
      <c r="P283" s="127" t="s">
        <v>334</v>
      </c>
      <c r="Q283" s="138">
        <v>2042</v>
      </c>
      <c r="R283" s="127" t="s">
        <v>307</v>
      </c>
      <c r="S283" s="20" t="str">
        <f t="shared" si="34"/>
        <v>395</v>
      </c>
      <c r="T283" s="134">
        <f t="shared" si="37"/>
        <v>790</v>
      </c>
      <c r="U283" s="127"/>
      <c r="V283" s="131"/>
      <c r="W283" s="127"/>
      <c r="X283" s="127"/>
    </row>
    <row r="284" spans="5:24" x14ac:dyDescent="0.35">
      <c r="E284" s="124" t="s">
        <v>22</v>
      </c>
      <c r="F284" s="127" t="s">
        <v>394</v>
      </c>
      <c r="G284" s="175" t="s">
        <v>396</v>
      </c>
      <c r="H284" s="219" t="s">
        <v>146</v>
      </c>
      <c r="I284" s="127">
        <f>'IES Participantes 2026'!$BH$15</f>
        <v>2</v>
      </c>
      <c r="J284" s="20"/>
      <c r="K284" s="127"/>
      <c r="L284" s="134"/>
      <c r="M284" s="127"/>
      <c r="O284" s="127" t="s">
        <v>334</v>
      </c>
      <c r="P284" s="127" t="s">
        <v>335</v>
      </c>
      <c r="Q284" s="138">
        <v>2463.86</v>
      </c>
      <c r="R284" s="127" t="s">
        <v>307</v>
      </c>
      <c r="S284" s="20" t="str">
        <f t="shared" si="34"/>
        <v>395</v>
      </c>
      <c r="T284" s="134">
        <f t="shared" si="37"/>
        <v>790</v>
      </c>
      <c r="U284" s="127"/>
      <c r="V284" s="131"/>
      <c r="W284" s="127"/>
      <c r="X284" s="127"/>
    </row>
    <row r="285" spans="5:24" x14ac:dyDescent="0.35">
      <c r="E285" s="162" t="s">
        <v>22</v>
      </c>
      <c r="F285" s="155" t="s">
        <v>394</v>
      </c>
      <c r="G285" s="176" t="s">
        <v>396</v>
      </c>
      <c r="H285" s="218" t="s">
        <v>139</v>
      </c>
      <c r="I285" s="155">
        <f>'IES Participantes 2026'!$BH$16</f>
        <v>2</v>
      </c>
      <c r="J285" s="156">
        <v>0</v>
      </c>
      <c r="K285" s="155">
        <v>19</v>
      </c>
      <c r="L285" s="171">
        <f t="shared" si="36"/>
        <v>0</v>
      </c>
      <c r="M285" s="155">
        <v>18</v>
      </c>
      <c r="N285" s="114">
        <f t="shared" si="35"/>
        <v>9000</v>
      </c>
      <c r="O285" s="155" t="s">
        <v>304</v>
      </c>
      <c r="P285" s="155" t="s">
        <v>395</v>
      </c>
      <c r="Q285" s="178">
        <v>8626.61</v>
      </c>
      <c r="R285" s="155" t="s">
        <v>309</v>
      </c>
      <c r="S285" s="156" t="str">
        <f t="shared" si="34"/>
        <v>1735</v>
      </c>
      <c r="T285" s="171">
        <f t="shared" si="37"/>
        <v>3470</v>
      </c>
      <c r="U285" s="155"/>
      <c r="V285" s="173"/>
      <c r="W285" s="155"/>
      <c r="X285" s="155"/>
    </row>
    <row r="286" spans="5:24" x14ac:dyDescent="0.35">
      <c r="E286" s="124" t="s">
        <v>22</v>
      </c>
      <c r="F286" s="127" t="s">
        <v>394</v>
      </c>
      <c r="G286" s="175" t="s">
        <v>396</v>
      </c>
      <c r="H286" s="219" t="s">
        <v>139</v>
      </c>
      <c r="I286" s="127">
        <v>2</v>
      </c>
      <c r="J286" s="20"/>
      <c r="K286" s="127"/>
      <c r="L286" s="134"/>
      <c r="M286" s="127"/>
      <c r="O286" s="127" t="s">
        <v>395</v>
      </c>
      <c r="P286" s="127" t="s">
        <v>332</v>
      </c>
      <c r="Q286" s="140">
        <v>3163.65</v>
      </c>
      <c r="R286" s="127" t="s">
        <v>308</v>
      </c>
      <c r="S286" s="20" t="str">
        <f t="shared" si="34"/>
        <v>580</v>
      </c>
      <c r="T286" s="134">
        <f t="shared" si="37"/>
        <v>1160</v>
      </c>
      <c r="U286" s="127"/>
      <c r="V286" s="131"/>
      <c r="W286" s="127"/>
      <c r="X286" s="127"/>
    </row>
    <row r="287" spans="5:24" x14ac:dyDescent="0.35">
      <c r="E287" s="124" t="s">
        <v>22</v>
      </c>
      <c r="F287" s="127" t="s">
        <v>394</v>
      </c>
      <c r="G287" s="175" t="s">
        <v>396</v>
      </c>
      <c r="H287" s="219" t="s">
        <v>139</v>
      </c>
      <c r="I287" s="127">
        <f>'IES Participantes 2026'!$BH$16</f>
        <v>2</v>
      </c>
      <c r="J287" s="20"/>
      <c r="K287" s="127"/>
      <c r="L287" s="134"/>
      <c r="M287" s="127"/>
      <c r="O287" s="127" t="s">
        <v>332</v>
      </c>
      <c r="P287" s="127" t="s">
        <v>333</v>
      </c>
      <c r="Q287" s="138">
        <v>241.86</v>
      </c>
      <c r="R287" s="127" t="s">
        <v>306</v>
      </c>
      <c r="S287" s="20" t="str">
        <f t="shared" si="34"/>
        <v>211</v>
      </c>
      <c r="T287" s="134">
        <f t="shared" si="37"/>
        <v>422</v>
      </c>
      <c r="U287" s="127"/>
      <c r="V287" s="131"/>
      <c r="W287" s="127"/>
      <c r="X287" s="127"/>
    </row>
    <row r="288" spans="5:24" x14ac:dyDescent="0.35">
      <c r="E288" s="124" t="s">
        <v>22</v>
      </c>
      <c r="F288" s="127" t="s">
        <v>394</v>
      </c>
      <c r="G288" s="175" t="s">
        <v>396</v>
      </c>
      <c r="H288" s="219" t="s">
        <v>139</v>
      </c>
      <c r="I288" s="127">
        <f>'IES Participantes 2026'!$BH$16</f>
        <v>2</v>
      </c>
      <c r="J288" s="20"/>
      <c r="K288" s="127"/>
      <c r="L288" s="134"/>
      <c r="M288" s="127"/>
      <c r="O288" s="127" t="s">
        <v>333</v>
      </c>
      <c r="P288" s="127" t="s">
        <v>334</v>
      </c>
      <c r="Q288" s="138">
        <v>2042</v>
      </c>
      <c r="R288" s="127" t="s">
        <v>307</v>
      </c>
      <c r="S288" s="20" t="str">
        <f t="shared" si="34"/>
        <v>395</v>
      </c>
      <c r="T288" s="134">
        <f t="shared" si="37"/>
        <v>790</v>
      </c>
      <c r="U288" s="127"/>
      <c r="V288" s="131"/>
      <c r="W288" s="127"/>
      <c r="X288" s="127"/>
    </row>
    <row r="289" spans="5:24" x14ac:dyDescent="0.35">
      <c r="E289" s="124" t="s">
        <v>22</v>
      </c>
      <c r="F289" s="127" t="s">
        <v>394</v>
      </c>
      <c r="G289" s="175" t="s">
        <v>396</v>
      </c>
      <c r="H289" s="219" t="s">
        <v>139</v>
      </c>
      <c r="I289" s="127">
        <f>'IES Participantes 2026'!$BH$16</f>
        <v>2</v>
      </c>
      <c r="J289" s="20"/>
      <c r="K289" s="127"/>
      <c r="L289" s="134"/>
      <c r="M289" s="127"/>
      <c r="O289" s="127" t="s">
        <v>334</v>
      </c>
      <c r="P289" s="127" t="s">
        <v>335</v>
      </c>
      <c r="Q289" s="138">
        <v>2463.86</v>
      </c>
      <c r="R289" s="127" t="s">
        <v>307</v>
      </c>
      <c r="S289" s="20" t="str">
        <f t="shared" si="34"/>
        <v>395</v>
      </c>
      <c r="T289" s="134">
        <f t="shared" si="37"/>
        <v>790</v>
      </c>
      <c r="U289" s="127"/>
      <c r="V289" s="131"/>
      <c r="W289" s="127"/>
      <c r="X289" s="127"/>
    </row>
    <row r="290" spans="5:24" x14ac:dyDescent="0.35">
      <c r="E290" s="162" t="s">
        <v>22</v>
      </c>
      <c r="F290" s="155" t="s">
        <v>394</v>
      </c>
      <c r="G290" s="176" t="s">
        <v>396</v>
      </c>
      <c r="H290" s="218" t="s">
        <v>147</v>
      </c>
      <c r="I290" s="155">
        <f>'IES Participantes 2026'!$BH$17</f>
        <v>2</v>
      </c>
      <c r="J290" s="156">
        <v>0</v>
      </c>
      <c r="K290" s="155">
        <v>19</v>
      </c>
      <c r="L290" s="171">
        <f t="shared" si="36"/>
        <v>0</v>
      </c>
      <c r="M290" s="155">
        <v>18</v>
      </c>
      <c r="N290" s="114">
        <f t="shared" si="35"/>
        <v>9000</v>
      </c>
      <c r="O290" s="155" t="s">
        <v>256</v>
      </c>
      <c r="P290" s="155" t="s">
        <v>395</v>
      </c>
      <c r="Q290" s="178">
        <v>8654.85</v>
      </c>
      <c r="R290" s="155" t="str">
        <f t="shared" ref="R290:R294" si="38">IF(OR(Q290="",Q290&lt;10),"Abaixo do intervalo",IF(Q290&lt;=99,"10 - 99",IF(Q290&lt;=499,"100 - 499",IF(Q290&lt;=1999,"500 - 1999",IF(Q290&lt;=2999,"2000 - 2999",IF(Q290&lt;=3999,"3000 - 3999",IF(Q290&lt;=7999,"4000 - 7999","8000 - Max")))))))</f>
        <v>8000 - Max</v>
      </c>
      <c r="S290" s="156" t="str">
        <f t="shared" si="34"/>
        <v>1735</v>
      </c>
      <c r="T290" s="171">
        <f t="shared" si="37"/>
        <v>3470</v>
      </c>
      <c r="U290" s="155"/>
      <c r="V290" s="173"/>
      <c r="W290" s="155"/>
      <c r="X290" s="155"/>
    </row>
    <row r="291" spans="5:24" x14ac:dyDescent="0.35">
      <c r="E291" s="124" t="s">
        <v>22</v>
      </c>
      <c r="F291" s="127" t="s">
        <v>394</v>
      </c>
      <c r="G291" s="175" t="s">
        <v>396</v>
      </c>
      <c r="H291" s="219" t="s">
        <v>147</v>
      </c>
      <c r="I291" s="127">
        <v>2</v>
      </c>
      <c r="J291" s="20"/>
      <c r="K291" s="127"/>
      <c r="L291" s="134"/>
      <c r="M291" s="127"/>
      <c r="O291" s="127" t="s">
        <v>395</v>
      </c>
      <c r="P291" s="127" t="s">
        <v>332</v>
      </c>
      <c r="Q291" s="140">
        <v>3163.65</v>
      </c>
      <c r="R291" s="127" t="str">
        <f t="shared" si="38"/>
        <v>3000 - 3999</v>
      </c>
      <c r="S291" s="20" t="str">
        <f t="shared" si="34"/>
        <v>580</v>
      </c>
      <c r="T291" s="134">
        <f t="shared" si="37"/>
        <v>1160</v>
      </c>
      <c r="U291" s="127"/>
      <c r="V291" s="131"/>
      <c r="W291" s="127"/>
      <c r="X291" s="127"/>
    </row>
    <row r="292" spans="5:24" x14ac:dyDescent="0.35">
      <c r="E292" s="124" t="s">
        <v>22</v>
      </c>
      <c r="F292" s="127" t="s">
        <v>394</v>
      </c>
      <c r="G292" s="175" t="s">
        <v>396</v>
      </c>
      <c r="H292" s="219" t="s">
        <v>147</v>
      </c>
      <c r="I292" s="127">
        <f>'IES Participantes 2026'!$BH$17</f>
        <v>2</v>
      </c>
      <c r="J292" s="20"/>
      <c r="K292" s="127"/>
      <c r="L292" s="134"/>
      <c r="M292" s="127"/>
      <c r="O292" s="127" t="s">
        <v>332</v>
      </c>
      <c r="P292" s="127" t="s">
        <v>333</v>
      </c>
      <c r="Q292" s="138">
        <v>241.86</v>
      </c>
      <c r="R292" s="127" t="str">
        <f t="shared" si="38"/>
        <v>100 - 499</v>
      </c>
      <c r="S292" s="20" t="str">
        <f t="shared" si="34"/>
        <v>211</v>
      </c>
      <c r="T292" s="134">
        <f t="shared" si="37"/>
        <v>422</v>
      </c>
      <c r="U292" s="127"/>
      <c r="V292" s="131"/>
      <c r="W292" s="127"/>
      <c r="X292" s="127"/>
    </row>
    <row r="293" spans="5:24" x14ac:dyDescent="0.35">
      <c r="E293" s="124" t="s">
        <v>22</v>
      </c>
      <c r="F293" s="127" t="s">
        <v>394</v>
      </c>
      <c r="G293" s="175" t="s">
        <v>396</v>
      </c>
      <c r="H293" s="219" t="s">
        <v>147</v>
      </c>
      <c r="I293" s="127">
        <f>'IES Participantes 2026'!$BH$17</f>
        <v>2</v>
      </c>
      <c r="J293" s="20"/>
      <c r="K293" s="127"/>
      <c r="L293" s="134"/>
      <c r="M293" s="127"/>
      <c r="O293" s="127" t="s">
        <v>333</v>
      </c>
      <c r="P293" s="127" t="s">
        <v>334</v>
      </c>
      <c r="Q293" s="138">
        <v>2042</v>
      </c>
      <c r="R293" s="127" t="str">
        <f t="shared" si="38"/>
        <v>2000 - 2999</v>
      </c>
      <c r="S293" s="20" t="str">
        <f t="shared" si="34"/>
        <v>395</v>
      </c>
      <c r="T293" s="134">
        <f t="shared" si="37"/>
        <v>790</v>
      </c>
      <c r="U293" s="127"/>
      <c r="V293" s="131"/>
      <c r="W293" s="127"/>
      <c r="X293" s="127"/>
    </row>
    <row r="294" spans="5:24" x14ac:dyDescent="0.35">
      <c r="E294" s="124" t="s">
        <v>22</v>
      </c>
      <c r="F294" s="127" t="s">
        <v>394</v>
      </c>
      <c r="G294" s="175" t="s">
        <v>396</v>
      </c>
      <c r="H294" s="219" t="s">
        <v>147</v>
      </c>
      <c r="I294" s="127">
        <f>'IES Participantes 2026'!$BH$17</f>
        <v>2</v>
      </c>
      <c r="J294" s="20"/>
      <c r="K294" s="127"/>
      <c r="L294" s="134"/>
      <c r="M294" s="127"/>
      <c r="O294" s="127" t="s">
        <v>334</v>
      </c>
      <c r="P294" s="127" t="s">
        <v>335</v>
      </c>
      <c r="Q294" s="138">
        <v>2463.86</v>
      </c>
      <c r="R294" s="127" t="str">
        <f t="shared" si="38"/>
        <v>2000 - 2999</v>
      </c>
      <c r="S294" s="20" t="str">
        <f t="shared" si="34"/>
        <v>395</v>
      </c>
      <c r="T294" s="134">
        <f t="shared" si="37"/>
        <v>790</v>
      </c>
      <c r="U294" s="127"/>
      <c r="V294" s="131"/>
      <c r="W294" s="127"/>
      <c r="X294" s="127"/>
    </row>
    <row r="295" spans="5:24" x14ac:dyDescent="0.35">
      <c r="E295" s="162" t="s">
        <v>22</v>
      </c>
      <c r="F295" s="155" t="s">
        <v>394</v>
      </c>
      <c r="G295" s="176" t="s">
        <v>396</v>
      </c>
      <c r="H295" s="218" t="s">
        <v>148</v>
      </c>
      <c r="I295" s="155">
        <f>'IES Participantes 2026'!$BH$18</f>
        <v>2</v>
      </c>
      <c r="J295" s="156">
        <v>0</v>
      </c>
      <c r="K295" s="155">
        <v>19</v>
      </c>
      <c r="L295" s="171">
        <f t="shared" si="36"/>
        <v>0</v>
      </c>
      <c r="M295" s="155">
        <v>18</v>
      </c>
      <c r="N295" s="114">
        <f t="shared" si="35"/>
        <v>9000</v>
      </c>
      <c r="O295" s="155" t="s">
        <v>304</v>
      </c>
      <c r="P295" s="155" t="s">
        <v>395</v>
      </c>
      <c r="Q295" s="178">
        <v>8626.61</v>
      </c>
      <c r="R295" s="155" t="s">
        <v>309</v>
      </c>
      <c r="S295" s="156" t="str">
        <f t="shared" si="34"/>
        <v>1735</v>
      </c>
      <c r="T295" s="171">
        <f t="shared" si="37"/>
        <v>3470</v>
      </c>
      <c r="U295" s="155"/>
      <c r="V295" s="173"/>
      <c r="W295" s="155"/>
      <c r="X295" s="155"/>
    </row>
    <row r="296" spans="5:24" x14ac:dyDescent="0.35">
      <c r="E296" s="124" t="s">
        <v>22</v>
      </c>
      <c r="F296" s="127" t="s">
        <v>394</v>
      </c>
      <c r="G296" s="175" t="s">
        <v>396</v>
      </c>
      <c r="H296" s="219" t="s">
        <v>148</v>
      </c>
      <c r="I296" s="127">
        <v>2</v>
      </c>
      <c r="J296" s="20"/>
      <c r="K296" s="127"/>
      <c r="L296" s="134"/>
      <c r="M296" s="127"/>
      <c r="O296" s="127" t="s">
        <v>395</v>
      </c>
      <c r="P296" s="127" t="s">
        <v>332</v>
      </c>
      <c r="Q296" s="140">
        <v>3163.65</v>
      </c>
      <c r="R296" s="127" t="s">
        <v>308</v>
      </c>
      <c r="S296" s="20" t="str">
        <f t="shared" si="34"/>
        <v>580</v>
      </c>
      <c r="T296" s="134">
        <f t="shared" si="37"/>
        <v>1160</v>
      </c>
      <c r="U296" s="127"/>
      <c r="V296" s="131"/>
      <c r="W296" s="127"/>
      <c r="X296" s="127"/>
    </row>
    <row r="297" spans="5:24" x14ac:dyDescent="0.35">
      <c r="E297" s="124" t="s">
        <v>22</v>
      </c>
      <c r="F297" s="127" t="s">
        <v>394</v>
      </c>
      <c r="G297" s="175" t="s">
        <v>396</v>
      </c>
      <c r="H297" s="219" t="s">
        <v>148</v>
      </c>
      <c r="I297" s="127">
        <f>'IES Participantes 2026'!$BH$18</f>
        <v>2</v>
      </c>
      <c r="J297" s="20"/>
      <c r="K297" s="127"/>
      <c r="L297" s="134"/>
      <c r="M297" s="127"/>
      <c r="O297" s="127" t="s">
        <v>332</v>
      </c>
      <c r="P297" s="127" t="s">
        <v>333</v>
      </c>
      <c r="Q297" s="138">
        <v>241.86</v>
      </c>
      <c r="R297" s="127" t="s">
        <v>306</v>
      </c>
      <c r="S297" s="20" t="str">
        <f t="shared" si="34"/>
        <v>211</v>
      </c>
      <c r="T297" s="134">
        <f t="shared" si="37"/>
        <v>422</v>
      </c>
      <c r="U297" s="127"/>
      <c r="V297" s="131"/>
      <c r="W297" s="127"/>
      <c r="X297" s="127"/>
    </row>
    <row r="298" spans="5:24" x14ac:dyDescent="0.35">
      <c r="E298" s="124" t="s">
        <v>22</v>
      </c>
      <c r="F298" s="127" t="s">
        <v>394</v>
      </c>
      <c r="G298" s="175" t="s">
        <v>396</v>
      </c>
      <c r="H298" s="219" t="s">
        <v>148</v>
      </c>
      <c r="I298" s="127">
        <f>'IES Participantes 2026'!$BH$18</f>
        <v>2</v>
      </c>
      <c r="J298" s="20"/>
      <c r="K298" s="127"/>
      <c r="L298" s="134"/>
      <c r="M298" s="127"/>
      <c r="O298" s="127" t="s">
        <v>333</v>
      </c>
      <c r="P298" s="127" t="s">
        <v>334</v>
      </c>
      <c r="Q298" s="138">
        <v>2042</v>
      </c>
      <c r="R298" s="127" t="s">
        <v>307</v>
      </c>
      <c r="S298" s="20" t="str">
        <f t="shared" si="34"/>
        <v>395</v>
      </c>
      <c r="T298" s="134">
        <f t="shared" si="37"/>
        <v>790</v>
      </c>
      <c r="U298" s="127"/>
      <c r="V298" s="131"/>
      <c r="W298" s="127"/>
      <c r="X298" s="127"/>
    </row>
    <row r="299" spans="5:24" x14ac:dyDescent="0.35">
      <c r="E299" s="124" t="s">
        <v>22</v>
      </c>
      <c r="F299" s="127" t="s">
        <v>394</v>
      </c>
      <c r="G299" s="175" t="s">
        <v>396</v>
      </c>
      <c r="H299" s="219" t="s">
        <v>148</v>
      </c>
      <c r="I299" s="127">
        <f>'IES Participantes 2026'!$BH$18</f>
        <v>2</v>
      </c>
      <c r="J299" s="20"/>
      <c r="K299" s="127"/>
      <c r="L299" s="134"/>
      <c r="M299" s="127"/>
      <c r="O299" s="127" t="s">
        <v>334</v>
      </c>
      <c r="P299" s="127" t="s">
        <v>335</v>
      </c>
      <c r="Q299" s="138">
        <v>2463.86</v>
      </c>
      <c r="R299" s="127" t="s">
        <v>307</v>
      </c>
      <c r="S299" s="20" t="str">
        <f t="shared" si="34"/>
        <v>395</v>
      </c>
      <c r="T299" s="134">
        <f t="shared" si="37"/>
        <v>790</v>
      </c>
      <c r="U299" s="127"/>
      <c r="V299" s="131"/>
      <c r="W299" s="127"/>
      <c r="X299" s="127"/>
    </row>
    <row r="300" spans="5:24" x14ac:dyDescent="0.35">
      <c r="E300" s="162" t="s">
        <v>22</v>
      </c>
      <c r="F300" s="155" t="s">
        <v>394</v>
      </c>
      <c r="G300" s="176" t="s">
        <v>396</v>
      </c>
      <c r="H300" s="218" t="s">
        <v>150</v>
      </c>
      <c r="I300" s="155">
        <f>'IES Participantes 2026'!$BH$19</f>
        <v>2</v>
      </c>
      <c r="J300" s="156">
        <v>0</v>
      </c>
      <c r="K300" s="155">
        <v>19</v>
      </c>
      <c r="L300" s="171">
        <f t="shared" si="36"/>
        <v>0</v>
      </c>
      <c r="M300" s="155">
        <v>18</v>
      </c>
      <c r="N300" s="114">
        <f t="shared" si="35"/>
        <v>9000</v>
      </c>
      <c r="O300" s="155" t="s">
        <v>256</v>
      </c>
      <c r="P300" s="155" t="s">
        <v>395</v>
      </c>
      <c r="Q300" s="178">
        <v>8654.85</v>
      </c>
      <c r="R300" s="155" t="str">
        <f t="shared" ref="R300:R314" si="39">IF(OR(Q300="",Q300&lt;10),"Abaixo do intervalo",IF(Q300&lt;=99,"10 - 99",IF(Q300&lt;=499,"100 - 499",IF(Q300&lt;=1999,"500 - 1999",IF(Q300&lt;=2999,"2000 - 2999",IF(Q300&lt;=3999,"3000 - 3999",IF(Q300&lt;=7999,"4000 - 7999","8000 - Max")))))))</f>
        <v>8000 - Max</v>
      </c>
      <c r="S300" s="156" t="str">
        <f t="shared" si="34"/>
        <v>1735</v>
      </c>
      <c r="T300" s="171">
        <f t="shared" si="37"/>
        <v>3470</v>
      </c>
      <c r="U300" s="155"/>
      <c r="V300" s="173"/>
      <c r="W300" s="155"/>
      <c r="X300" s="155"/>
    </row>
    <row r="301" spans="5:24" x14ac:dyDescent="0.35">
      <c r="E301" s="124" t="s">
        <v>22</v>
      </c>
      <c r="F301" s="127" t="s">
        <v>394</v>
      </c>
      <c r="G301" s="175" t="s">
        <v>396</v>
      </c>
      <c r="H301" s="219" t="s">
        <v>150</v>
      </c>
      <c r="I301" s="127">
        <v>2</v>
      </c>
      <c r="J301" s="20"/>
      <c r="K301" s="127"/>
      <c r="L301" s="134"/>
      <c r="M301" s="127"/>
      <c r="O301" s="127" t="s">
        <v>395</v>
      </c>
      <c r="P301" s="127" t="s">
        <v>332</v>
      </c>
      <c r="Q301" s="140">
        <v>3163.65</v>
      </c>
      <c r="R301" s="127" t="str">
        <f t="shared" si="39"/>
        <v>3000 - 3999</v>
      </c>
      <c r="S301" s="20" t="str">
        <f t="shared" si="34"/>
        <v>580</v>
      </c>
      <c r="T301" s="134">
        <f t="shared" si="37"/>
        <v>1160</v>
      </c>
      <c r="U301" s="127"/>
      <c r="V301" s="131"/>
      <c r="W301" s="127"/>
      <c r="X301" s="127"/>
    </row>
    <row r="302" spans="5:24" x14ac:dyDescent="0.35">
      <c r="E302" s="124" t="s">
        <v>22</v>
      </c>
      <c r="F302" s="127" t="s">
        <v>394</v>
      </c>
      <c r="G302" s="175" t="s">
        <v>396</v>
      </c>
      <c r="H302" s="219" t="s">
        <v>150</v>
      </c>
      <c r="I302" s="127">
        <f>'IES Participantes 2026'!$BH$19</f>
        <v>2</v>
      </c>
      <c r="J302" s="20"/>
      <c r="K302" s="127"/>
      <c r="L302" s="134"/>
      <c r="M302" s="127"/>
      <c r="O302" s="127" t="s">
        <v>332</v>
      </c>
      <c r="P302" s="127" t="s">
        <v>333</v>
      </c>
      <c r="Q302" s="138">
        <v>241.86</v>
      </c>
      <c r="R302" s="127" t="str">
        <f t="shared" si="39"/>
        <v>100 - 499</v>
      </c>
      <c r="S302" s="20" t="str">
        <f t="shared" si="34"/>
        <v>211</v>
      </c>
      <c r="T302" s="134">
        <f t="shared" si="37"/>
        <v>422</v>
      </c>
      <c r="U302" s="127"/>
      <c r="V302" s="131"/>
      <c r="W302" s="127"/>
      <c r="X302" s="127"/>
    </row>
    <row r="303" spans="5:24" x14ac:dyDescent="0.35">
      <c r="E303" s="124" t="s">
        <v>22</v>
      </c>
      <c r="F303" s="127" t="s">
        <v>394</v>
      </c>
      <c r="G303" s="175" t="s">
        <v>396</v>
      </c>
      <c r="H303" s="219" t="s">
        <v>150</v>
      </c>
      <c r="I303" s="127">
        <f>'IES Participantes 2026'!$BH$19</f>
        <v>2</v>
      </c>
      <c r="J303" s="20"/>
      <c r="K303" s="127"/>
      <c r="L303" s="134"/>
      <c r="M303" s="127"/>
      <c r="O303" s="127" t="s">
        <v>333</v>
      </c>
      <c r="P303" s="127" t="s">
        <v>334</v>
      </c>
      <c r="Q303" s="138">
        <v>2042</v>
      </c>
      <c r="R303" s="127" t="str">
        <f t="shared" si="39"/>
        <v>2000 - 2999</v>
      </c>
      <c r="S303" s="20" t="str">
        <f t="shared" si="34"/>
        <v>395</v>
      </c>
      <c r="T303" s="134">
        <f t="shared" si="37"/>
        <v>790</v>
      </c>
      <c r="U303" s="127"/>
      <c r="V303" s="131"/>
      <c r="W303" s="127"/>
      <c r="X303" s="127"/>
    </row>
    <row r="304" spans="5:24" x14ac:dyDescent="0.35">
      <c r="E304" s="124" t="s">
        <v>22</v>
      </c>
      <c r="F304" s="127" t="s">
        <v>394</v>
      </c>
      <c r="G304" s="175" t="s">
        <v>396</v>
      </c>
      <c r="H304" s="219" t="s">
        <v>150</v>
      </c>
      <c r="I304" s="127">
        <f>'IES Participantes 2026'!$BH$19</f>
        <v>2</v>
      </c>
      <c r="J304" s="20"/>
      <c r="K304" s="127"/>
      <c r="L304" s="134"/>
      <c r="M304" s="127"/>
      <c r="O304" s="127" t="s">
        <v>334</v>
      </c>
      <c r="P304" s="127" t="s">
        <v>335</v>
      </c>
      <c r="Q304" s="138">
        <v>2463.86</v>
      </c>
      <c r="R304" s="127" t="str">
        <f t="shared" si="39"/>
        <v>2000 - 2999</v>
      </c>
      <c r="S304" s="20" t="str">
        <f t="shared" si="34"/>
        <v>395</v>
      </c>
      <c r="T304" s="134">
        <f t="shared" si="37"/>
        <v>790</v>
      </c>
      <c r="U304" s="127"/>
      <c r="V304" s="131"/>
      <c r="W304" s="127"/>
      <c r="X304" s="127"/>
    </row>
    <row r="305" spans="5:24" x14ac:dyDescent="0.35">
      <c r="E305" s="162" t="s">
        <v>22</v>
      </c>
      <c r="F305" s="155" t="s">
        <v>394</v>
      </c>
      <c r="G305" s="176" t="s">
        <v>396</v>
      </c>
      <c r="H305" s="218" t="s">
        <v>84</v>
      </c>
      <c r="I305" s="155">
        <f>'IES Participantes 2026'!$BH$20</f>
        <v>2</v>
      </c>
      <c r="J305" s="156">
        <v>0</v>
      </c>
      <c r="K305" s="155">
        <v>19</v>
      </c>
      <c r="L305" s="171">
        <f t="shared" si="36"/>
        <v>0</v>
      </c>
      <c r="M305" s="155">
        <v>18</v>
      </c>
      <c r="N305" s="114">
        <f t="shared" si="35"/>
        <v>9000</v>
      </c>
      <c r="O305" s="155" t="s">
        <v>256</v>
      </c>
      <c r="P305" s="155" t="s">
        <v>395</v>
      </c>
      <c r="Q305" s="178">
        <v>8654.85</v>
      </c>
      <c r="R305" s="155" t="str">
        <f t="shared" si="39"/>
        <v>8000 - Max</v>
      </c>
      <c r="S305" s="156" t="str">
        <f t="shared" si="34"/>
        <v>1735</v>
      </c>
      <c r="T305" s="171">
        <f t="shared" si="37"/>
        <v>3470</v>
      </c>
      <c r="U305" s="155"/>
      <c r="V305" s="173"/>
      <c r="W305" s="155"/>
      <c r="X305" s="155"/>
    </row>
    <row r="306" spans="5:24" x14ac:dyDescent="0.35">
      <c r="E306" s="124" t="s">
        <v>22</v>
      </c>
      <c r="F306" s="127" t="s">
        <v>394</v>
      </c>
      <c r="G306" s="175" t="s">
        <v>396</v>
      </c>
      <c r="H306" s="219" t="s">
        <v>84</v>
      </c>
      <c r="I306" s="127">
        <v>2</v>
      </c>
      <c r="J306" s="20"/>
      <c r="K306" s="127"/>
      <c r="L306" s="134"/>
      <c r="M306" s="127"/>
      <c r="O306" s="127" t="s">
        <v>395</v>
      </c>
      <c r="P306" s="127" t="s">
        <v>332</v>
      </c>
      <c r="Q306" s="140">
        <v>3163.65</v>
      </c>
      <c r="R306" s="127" t="str">
        <f t="shared" si="39"/>
        <v>3000 - 3999</v>
      </c>
      <c r="S306" s="20" t="str">
        <f t="shared" ref="S306" si="40">IF(R306="10 - 99","28",IF(R306="100 - 499","211",IF(R306="500 - 1999","309",IF(R306="2000 - 2999","395",IF(R306="3000 - 3999","580",IF(R306="4000 - 7999","1188",IF(R306="8000 - Max","1735",IF(R306=0,"0"))))))))</f>
        <v>580</v>
      </c>
      <c r="T306" s="134">
        <f t="shared" ref="T306" si="41">S306*I306</f>
        <v>1160</v>
      </c>
      <c r="U306" s="127"/>
      <c r="V306" s="131"/>
      <c r="W306" s="127"/>
      <c r="X306" s="127"/>
    </row>
    <row r="307" spans="5:24" x14ac:dyDescent="0.35">
      <c r="E307" s="124" t="s">
        <v>22</v>
      </c>
      <c r="F307" s="127" t="s">
        <v>394</v>
      </c>
      <c r="G307" s="175" t="s">
        <v>396</v>
      </c>
      <c r="H307" s="219" t="s">
        <v>84</v>
      </c>
      <c r="I307" s="127">
        <f>'IES Participantes 2026'!$BH$20</f>
        <v>2</v>
      </c>
      <c r="J307" s="20"/>
      <c r="K307" s="127"/>
      <c r="L307" s="134"/>
      <c r="M307" s="127"/>
      <c r="O307" s="127" t="s">
        <v>332</v>
      </c>
      <c r="P307" s="127" t="s">
        <v>333</v>
      </c>
      <c r="Q307" s="138">
        <v>241.86</v>
      </c>
      <c r="R307" s="127" t="str">
        <f t="shared" si="39"/>
        <v>100 - 499</v>
      </c>
      <c r="S307" s="20" t="str">
        <f t="shared" si="34"/>
        <v>211</v>
      </c>
      <c r="T307" s="134">
        <f t="shared" si="37"/>
        <v>422</v>
      </c>
      <c r="U307" s="127"/>
      <c r="V307" s="131"/>
      <c r="W307" s="127"/>
      <c r="X307" s="127"/>
    </row>
    <row r="308" spans="5:24" x14ac:dyDescent="0.35">
      <c r="E308" s="124" t="s">
        <v>22</v>
      </c>
      <c r="F308" s="127" t="s">
        <v>394</v>
      </c>
      <c r="G308" s="175" t="s">
        <v>396</v>
      </c>
      <c r="H308" s="219" t="s">
        <v>84</v>
      </c>
      <c r="I308" s="127">
        <f>'IES Participantes 2026'!$BH$20</f>
        <v>2</v>
      </c>
      <c r="J308" s="20"/>
      <c r="K308" s="127"/>
      <c r="L308" s="134"/>
      <c r="M308" s="127"/>
      <c r="O308" s="127" t="s">
        <v>333</v>
      </c>
      <c r="P308" s="127" t="s">
        <v>334</v>
      </c>
      <c r="Q308" s="138">
        <v>2042</v>
      </c>
      <c r="R308" s="127" t="str">
        <f t="shared" si="39"/>
        <v>2000 - 2999</v>
      </c>
      <c r="S308" s="20" t="str">
        <f t="shared" si="34"/>
        <v>395</v>
      </c>
      <c r="T308" s="134">
        <f t="shared" si="37"/>
        <v>790</v>
      </c>
      <c r="U308" s="127"/>
      <c r="V308" s="131"/>
      <c r="W308" s="127"/>
      <c r="X308" s="127"/>
    </row>
    <row r="309" spans="5:24" x14ac:dyDescent="0.35">
      <c r="E309" s="124" t="s">
        <v>22</v>
      </c>
      <c r="F309" s="127" t="s">
        <v>394</v>
      </c>
      <c r="G309" s="175" t="s">
        <v>396</v>
      </c>
      <c r="H309" s="219" t="s">
        <v>84</v>
      </c>
      <c r="I309" s="127">
        <f>'IES Participantes 2026'!$BH$20</f>
        <v>2</v>
      </c>
      <c r="J309" s="20"/>
      <c r="K309" s="127"/>
      <c r="L309" s="134"/>
      <c r="M309" s="127"/>
      <c r="O309" s="127" t="s">
        <v>334</v>
      </c>
      <c r="P309" s="127" t="s">
        <v>335</v>
      </c>
      <c r="Q309" s="138">
        <v>2463.86</v>
      </c>
      <c r="R309" s="127" t="str">
        <f t="shared" si="39"/>
        <v>2000 - 2999</v>
      </c>
      <c r="S309" s="20" t="str">
        <f t="shared" si="34"/>
        <v>395</v>
      </c>
      <c r="T309" s="134">
        <f t="shared" si="37"/>
        <v>790</v>
      </c>
      <c r="U309" s="127"/>
      <c r="V309" s="131"/>
      <c r="W309" s="127"/>
      <c r="X309" s="127"/>
    </row>
    <row r="310" spans="5:24" x14ac:dyDescent="0.35">
      <c r="E310" s="162" t="s">
        <v>22</v>
      </c>
      <c r="F310" s="155" t="s">
        <v>394</v>
      </c>
      <c r="G310" s="176" t="s">
        <v>396</v>
      </c>
      <c r="H310" s="218" t="s">
        <v>152</v>
      </c>
      <c r="I310" s="155">
        <f>'IES Participantes 2026'!$BH$21</f>
        <v>2</v>
      </c>
      <c r="J310" s="156">
        <v>0</v>
      </c>
      <c r="K310" s="155">
        <v>19</v>
      </c>
      <c r="L310" s="171">
        <f t="shared" si="36"/>
        <v>0</v>
      </c>
      <c r="M310" s="155">
        <v>18</v>
      </c>
      <c r="N310" s="114">
        <f t="shared" si="35"/>
        <v>9000</v>
      </c>
      <c r="O310" s="155" t="s">
        <v>256</v>
      </c>
      <c r="P310" s="155" t="s">
        <v>395</v>
      </c>
      <c r="Q310" s="178">
        <v>8654.85</v>
      </c>
      <c r="R310" s="155" t="str">
        <f t="shared" si="39"/>
        <v>8000 - Max</v>
      </c>
      <c r="S310" s="156" t="str">
        <f t="shared" si="34"/>
        <v>1735</v>
      </c>
      <c r="T310" s="171">
        <f t="shared" si="37"/>
        <v>3470</v>
      </c>
      <c r="U310" s="155"/>
      <c r="V310" s="173"/>
      <c r="W310" s="155"/>
      <c r="X310" s="155"/>
    </row>
    <row r="311" spans="5:24" x14ac:dyDescent="0.35">
      <c r="E311" s="124" t="s">
        <v>22</v>
      </c>
      <c r="F311" s="127" t="s">
        <v>394</v>
      </c>
      <c r="G311" s="175" t="s">
        <v>396</v>
      </c>
      <c r="H311" s="219" t="s">
        <v>152</v>
      </c>
      <c r="I311" s="127">
        <v>2</v>
      </c>
      <c r="J311" s="20"/>
      <c r="K311" s="127"/>
      <c r="L311" s="134"/>
      <c r="M311" s="127"/>
      <c r="O311" s="127" t="s">
        <v>395</v>
      </c>
      <c r="P311" s="127" t="s">
        <v>332</v>
      </c>
      <c r="Q311" s="140">
        <v>3163.65</v>
      </c>
      <c r="R311" s="127" t="str">
        <f t="shared" si="39"/>
        <v>3000 - 3999</v>
      </c>
      <c r="S311" s="20" t="str">
        <f t="shared" ref="S311" si="42">IF(R311="10 - 99","28",IF(R311="100 - 499","211",IF(R311="500 - 1999","309",IF(R311="2000 - 2999","395",IF(R311="3000 - 3999","580",IF(R311="4000 - 7999","1188",IF(R311="8000 - Max","1735",IF(R311=0,"0"))))))))</f>
        <v>580</v>
      </c>
      <c r="T311" s="134">
        <f t="shared" ref="T311" si="43">S311*I311</f>
        <v>1160</v>
      </c>
      <c r="U311" s="127"/>
      <c r="V311" s="131"/>
      <c r="W311" s="127"/>
      <c r="X311" s="127"/>
    </row>
    <row r="312" spans="5:24" x14ac:dyDescent="0.35">
      <c r="E312" s="124" t="s">
        <v>22</v>
      </c>
      <c r="F312" s="127" t="s">
        <v>394</v>
      </c>
      <c r="G312" s="175" t="s">
        <v>396</v>
      </c>
      <c r="H312" s="219" t="s">
        <v>152</v>
      </c>
      <c r="I312" s="127">
        <f>'IES Participantes 2026'!$BH$21</f>
        <v>2</v>
      </c>
      <c r="J312" s="20"/>
      <c r="K312" s="127"/>
      <c r="L312" s="134"/>
      <c r="M312" s="127"/>
      <c r="O312" s="127" t="s">
        <v>332</v>
      </c>
      <c r="P312" s="127" t="s">
        <v>333</v>
      </c>
      <c r="Q312" s="138">
        <v>241.86</v>
      </c>
      <c r="R312" s="127" t="str">
        <f t="shared" si="39"/>
        <v>100 - 499</v>
      </c>
      <c r="S312" s="20" t="str">
        <f t="shared" si="34"/>
        <v>211</v>
      </c>
      <c r="T312" s="134">
        <f t="shared" si="37"/>
        <v>422</v>
      </c>
      <c r="U312" s="127"/>
      <c r="V312" s="131"/>
      <c r="W312" s="127"/>
      <c r="X312" s="127"/>
    </row>
    <row r="313" spans="5:24" x14ac:dyDescent="0.35">
      <c r="E313" s="124" t="s">
        <v>22</v>
      </c>
      <c r="F313" s="127" t="s">
        <v>394</v>
      </c>
      <c r="G313" s="175" t="s">
        <v>396</v>
      </c>
      <c r="H313" s="219" t="s">
        <v>152</v>
      </c>
      <c r="I313" s="127">
        <f>'IES Participantes 2026'!$BH$21</f>
        <v>2</v>
      </c>
      <c r="J313" s="20"/>
      <c r="K313" s="127"/>
      <c r="L313" s="134"/>
      <c r="M313" s="127"/>
      <c r="O313" s="127" t="s">
        <v>333</v>
      </c>
      <c r="P313" s="127" t="s">
        <v>334</v>
      </c>
      <c r="Q313" s="138">
        <v>2042</v>
      </c>
      <c r="R313" s="127" t="str">
        <f t="shared" si="39"/>
        <v>2000 - 2999</v>
      </c>
      <c r="S313" s="20" t="str">
        <f t="shared" ref="S313:S381" si="44">IF(R313="10 - 99","28",IF(R313="100 - 499","211",IF(R313="500 - 1999","309",IF(R313="2000 - 2999","395",IF(R313="3000 - 3999","580",IF(R313="4000 - 7999","1188",IF(R313="8000 - Max","1735",IF(R313=0,"0"))))))))</f>
        <v>395</v>
      </c>
      <c r="T313" s="134">
        <f t="shared" si="37"/>
        <v>790</v>
      </c>
      <c r="U313" s="127"/>
      <c r="V313" s="131"/>
      <c r="W313" s="127"/>
      <c r="X313" s="127"/>
    </row>
    <row r="314" spans="5:24" x14ac:dyDescent="0.35">
      <c r="E314" s="124" t="s">
        <v>22</v>
      </c>
      <c r="F314" s="127" t="s">
        <v>394</v>
      </c>
      <c r="G314" s="175" t="s">
        <v>396</v>
      </c>
      <c r="H314" s="219" t="s">
        <v>152</v>
      </c>
      <c r="I314" s="127">
        <f>'IES Participantes 2026'!$BH$21</f>
        <v>2</v>
      </c>
      <c r="J314" s="20"/>
      <c r="K314" s="127"/>
      <c r="L314" s="134"/>
      <c r="M314" s="127"/>
      <c r="O314" s="127" t="s">
        <v>334</v>
      </c>
      <c r="P314" s="127" t="s">
        <v>335</v>
      </c>
      <c r="Q314" s="138">
        <v>2463.86</v>
      </c>
      <c r="R314" s="127" t="str">
        <f t="shared" si="39"/>
        <v>2000 - 2999</v>
      </c>
      <c r="S314" s="20" t="str">
        <f t="shared" si="44"/>
        <v>395</v>
      </c>
      <c r="T314" s="134">
        <f t="shared" si="37"/>
        <v>790</v>
      </c>
      <c r="U314" s="127"/>
      <c r="V314" s="131"/>
      <c r="W314" s="127"/>
      <c r="X314" s="127"/>
    </row>
    <row r="315" spans="5:24" x14ac:dyDescent="0.35">
      <c r="E315" s="162" t="s">
        <v>22</v>
      </c>
      <c r="F315" s="155" t="s">
        <v>394</v>
      </c>
      <c r="G315" s="176" t="s">
        <v>396</v>
      </c>
      <c r="H315" s="218" t="s">
        <v>86</v>
      </c>
      <c r="I315" s="155">
        <f>'IES Participantes 2026'!$BH$22</f>
        <v>2</v>
      </c>
      <c r="J315" s="156">
        <v>0</v>
      </c>
      <c r="K315" s="155">
        <v>19</v>
      </c>
      <c r="L315" s="171">
        <f t="shared" si="36"/>
        <v>0</v>
      </c>
      <c r="M315" s="155">
        <v>18</v>
      </c>
      <c r="N315" s="114">
        <f t="shared" si="35"/>
        <v>9000</v>
      </c>
      <c r="O315" s="155" t="s">
        <v>304</v>
      </c>
      <c r="P315" s="155" t="s">
        <v>395</v>
      </c>
      <c r="Q315" s="178">
        <v>8626.61</v>
      </c>
      <c r="R315" s="155" t="s">
        <v>309</v>
      </c>
      <c r="S315" s="156" t="str">
        <f t="shared" si="44"/>
        <v>1735</v>
      </c>
      <c r="T315" s="171">
        <f t="shared" si="37"/>
        <v>3470</v>
      </c>
      <c r="U315" s="155"/>
      <c r="V315" s="173"/>
      <c r="W315" s="155"/>
      <c r="X315" s="155"/>
    </row>
    <row r="316" spans="5:24" x14ac:dyDescent="0.35">
      <c r="E316" s="124" t="s">
        <v>22</v>
      </c>
      <c r="F316" s="127" t="s">
        <v>394</v>
      </c>
      <c r="G316" s="175" t="s">
        <v>396</v>
      </c>
      <c r="H316" s="219" t="s">
        <v>86</v>
      </c>
      <c r="I316" s="127">
        <v>2</v>
      </c>
      <c r="J316" s="20"/>
      <c r="K316" s="127"/>
      <c r="L316" s="134"/>
      <c r="M316" s="127"/>
      <c r="O316" s="127" t="s">
        <v>395</v>
      </c>
      <c r="P316" s="127" t="s">
        <v>332</v>
      </c>
      <c r="Q316" s="140">
        <v>3163.65</v>
      </c>
      <c r="R316" s="127" t="s">
        <v>308</v>
      </c>
      <c r="S316" s="20" t="str">
        <f t="shared" ref="S316" si="45">IF(R316="10 - 99","28",IF(R316="100 - 499","211",IF(R316="500 - 1999","309",IF(R316="2000 - 2999","395",IF(R316="3000 - 3999","580",IF(R316="4000 - 7999","1188",IF(R316="8000 - Max","1735",IF(R316=0,"0"))))))))</f>
        <v>580</v>
      </c>
      <c r="T316" s="134">
        <f t="shared" ref="T316" si="46">S316*I316</f>
        <v>1160</v>
      </c>
      <c r="U316" s="127"/>
      <c r="V316" s="131"/>
      <c r="W316" s="127"/>
      <c r="X316" s="127"/>
    </row>
    <row r="317" spans="5:24" x14ac:dyDescent="0.35">
      <c r="E317" s="124" t="s">
        <v>22</v>
      </c>
      <c r="F317" s="127" t="s">
        <v>394</v>
      </c>
      <c r="G317" s="175" t="s">
        <v>396</v>
      </c>
      <c r="H317" s="219" t="s">
        <v>86</v>
      </c>
      <c r="I317" s="127">
        <f>'IES Participantes 2026'!$BH$22</f>
        <v>2</v>
      </c>
      <c r="J317" s="20"/>
      <c r="K317" s="127"/>
      <c r="L317" s="134"/>
      <c r="M317" s="127"/>
      <c r="O317" s="127" t="s">
        <v>332</v>
      </c>
      <c r="P317" s="127" t="s">
        <v>333</v>
      </c>
      <c r="Q317" s="138">
        <v>241.86</v>
      </c>
      <c r="R317" s="127" t="s">
        <v>306</v>
      </c>
      <c r="S317" s="20" t="str">
        <f t="shared" si="44"/>
        <v>211</v>
      </c>
      <c r="T317" s="134">
        <f t="shared" si="37"/>
        <v>422</v>
      </c>
      <c r="U317" s="127"/>
      <c r="V317" s="131"/>
      <c r="W317" s="127"/>
      <c r="X317" s="127"/>
    </row>
    <row r="318" spans="5:24" x14ac:dyDescent="0.35">
      <c r="E318" s="124" t="s">
        <v>22</v>
      </c>
      <c r="F318" s="127" t="s">
        <v>394</v>
      </c>
      <c r="G318" s="175" t="s">
        <v>396</v>
      </c>
      <c r="H318" s="219" t="s">
        <v>86</v>
      </c>
      <c r="I318" s="127">
        <f>'IES Participantes 2026'!$BH$22</f>
        <v>2</v>
      </c>
      <c r="J318" s="20"/>
      <c r="K318" s="127"/>
      <c r="L318" s="134"/>
      <c r="M318" s="127"/>
      <c r="O318" s="127" t="s">
        <v>333</v>
      </c>
      <c r="P318" s="127" t="s">
        <v>334</v>
      </c>
      <c r="Q318" s="138">
        <v>2042</v>
      </c>
      <c r="R318" s="127" t="s">
        <v>307</v>
      </c>
      <c r="S318" s="20" t="str">
        <f t="shared" si="44"/>
        <v>395</v>
      </c>
      <c r="T318" s="134">
        <f t="shared" si="37"/>
        <v>790</v>
      </c>
      <c r="U318" s="127"/>
      <c r="V318" s="131"/>
      <c r="W318" s="127"/>
      <c r="X318" s="127"/>
    </row>
    <row r="319" spans="5:24" x14ac:dyDescent="0.35">
      <c r="E319" s="124" t="s">
        <v>22</v>
      </c>
      <c r="F319" s="127" t="s">
        <v>394</v>
      </c>
      <c r="G319" s="175" t="s">
        <v>396</v>
      </c>
      <c r="H319" s="219" t="s">
        <v>86</v>
      </c>
      <c r="I319" s="127">
        <f>'IES Participantes 2026'!$BH$22</f>
        <v>2</v>
      </c>
      <c r="J319" s="20"/>
      <c r="K319" s="127"/>
      <c r="L319" s="134"/>
      <c r="M319" s="127"/>
      <c r="O319" s="127" t="s">
        <v>334</v>
      </c>
      <c r="P319" s="127" t="s">
        <v>335</v>
      </c>
      <c r="Q319" s="138">
        <v>2463.86</v>
      </c>
      <c r="R319" s="127" t="s">
        <v>307</v>
      </c>
      <c r="S319" s="20" t="str">
        <f t="shared" si="44"/>
        <v>395</v>
      </c>
      <c r="T319" s="134">
        <f t="shared" si="37"/>
        <v>790</v>
      </c>
      <c r="U319" s="127"/>
      <c r="V319" s="131"/>
      <c r="W319" s="127"/>
      <c r="X319" s="127"/>
    </row>
    <row r="320" spans="5:24" x14ac:dyDescent="0.35">
      <c r="E320" s="162" t="s">
        <v>22</v>
      </c>
      <c r="F320" s="155" t="s">
        <v>394</v>
      </c>
      <c r="G320" s="176" t="s">
        <v>396</v>
      </c>
      <c r="H320" s="218" t="s">
        <v>154</v>
      </c>
      <c r="I320" s="155">
        <f>'IES Participantes 2026'!$BH$23</f>
        <v>2</v>
      </c>
      <c r="J320" s="156">
        <v>0</v>
      </c>
      <c r="K320" s="155">
        <v>19</v>
      </c>
      <c r="L320" s="171">
        <f t="shared" si="36"/>
        <v>0</v>
      </c>
      <c r="M320" s="155">
        <v>18</v>
      </c>
      <c r="N320" s="114">
        <f t="shared" si="35"/>
        <v>9000</v>
      </c>
      <c r="O320" s="155" t="s">
        <v>304</v>
      </c>
      <c r="P320" s="155" t="s">
        <v>395</v>
      </c>
      <c r="Q320" s="178">
        <v>8626.61</v>
      </c>
      <c r="R320" s="155" t="s">
        <v>309</v>
      </c>
      <c r="S320" s="156" t="str">
        <f t="shared" si="44"/>
        <v>1735</v>
      </c>
      <c r="T320" s="171">
        <f t="shared" si="37"/>
        <v>3470</v>
      </c>
      <c r="U320" s="155"/>
      <c r="V320" s="173"/>
      <c r="W320" s="155"/>
      <c r="X320" s="155"/>
    </row>
    <row r="321" spans="5:24" x14ac:dyDescent="0.35">
      <c r="E321" s="124" t="s">
        <v>22</v>
      </c>
      <c r="F321" s="127" t="s">
        <v>394</v>
      </c>
      <c r="G321" s="175" t="s">
        <v>396</v>
      </c>
      <c r="H321" s="219" t="s">
        <v>154</v>
      </c>
      <c r="I321" s="127">
        <v>2</v>
      </c>
      <c r="J321" s="20"/>
      <c r="K321" s="127"/>
      <c r="L321" s="134"/>
      <c r="M321" s="127"/>
      <c r="O321" s="127" t="s">
        <v>395</v>
      </c>
      <c r="P321" s="127" t="s">
        <v>332</v>
      </c>
      <c r="Q321" s="140">
        <v>3163.65</v>
      </c>
      <c r="R321" s="127" t="s">
        <v>308</v>
      </c>
      <c r="S321" s="20" t="str">
        <f t="shared" ref="S321" si="47">IF(R321="10 - 99","28",IF(R321="100 - 499","211",IF(R321="500 - 1999","309",IF(R321="2000 - 2999","395",IF(R321="3000 - 3999","580",IF(R321="4000 - 7999","1188",IF(R321="8000 - Max","1735",IF(R321=0,"0"))))))))</f>
        <v>580</v>
      </c>
      <c r="T321" s="134">
        <f t="shared" ref="T321" si="48">S321*I321</f>
        <v>1160</v>
      </c>
      <c r="U321" s="127"/>
      <c r="V321" s="131"/>
      <c r="W321" s="127"/>
      <c r="X321" s="127"/>
    </row>
    <row r="322" spans="5:24" x14ac:dyDescent="0.35">
      <c r="E322" s="124" t="s">
        <v>22</v>
      </c>
      <c r="F322" s="127" t="s">
        <v>394</v>
      </c>
      <c r="G322" s="175" t="s">
        <v>396</v>
      </c>
      <c r="H322" s="219" t="s">
        <v>154</v>
      </c>
      <c r="I322" s="127">
        <f>'IES Participantes 2026'!$BH$23</f>
        <v>2</v>
      </c>
      <c r="J322" s="20"/>
      <c r="K322" s="127"/>
      <c r="L322" s="134"/>
      <c r="M322" s="127"/>
      <c r="O322" s="127" t="s">
        <v>332</v>
      </c>
      <c r="P322" s="127" t="s">
        <v>333</v>
      </c>
      <c r="Q322" s="138">
        <v>241.86</v>
      </c>
      <c r="R322" s="127" t="s">
        <v>306</v>
      </c>
      <c r="S322" s="20" t="str">
        <f t="shared" si="44"/>
        <v>211</v>
      </c>
      <c r="T322" s="134">
        <f t="shared" si="37"/>
        <v>422</v>
      </c>
      <c r="U322" s="127"/>
      <c r="V322" s="131"/>
      <c r="W322" s="127"/>
      <c r="X322" s="127"/>
    </row>
    <row r="323" spans="5:24" x14ac:dyDescent="0.35">
      <c r="E323" s="124" t="s">
        <v>22</v>
      </c>
      <c r="F323" s="127" t="s">
        <v>394</v>
      </c>
      <c r="G323" s="175" t="s">
        <v>396</v>
      </c>
      <c r="H323" s="219" t="s">
        <v>154</v>
      </c>
      <c r="I323" s="127">
        <f>'IES Participantes 2026'!$BH$23</f>
        <v>2</v>
      </c>
      <c r="J323" s="20"/>
      <c r="K323" s="127"/>
      <c r="L323" s="134"/>
      <c r="M323" s="127"/>
      <c r="O323" s="127" t="s">
        <v>333</v>
      </c>
      <c r="P323" s="127" t="s">
        <v>334</v>
      </c>
      <c r="Q323" s="138">
        <v>2042</v>
      </c>
      <c r="R323" s="127" t="s">
        <v>307</v>
      </c>
      <c r="S323" s="20" t="str">
        <f t="shared" si="44"/>
        <v>395</v>
      </c>
      <c r="T323" s="134">
        <f t="shared" si="37"/>
        <v>790</v>
      </c>
      <c r="U323" s="127"/>
      <c r="V323" s="131"/>
      <c r="W323" s="127"/>
      <c r="X323" s="127"/>
    </row>
    <row r="324" spans="5:24" x14ac:dyDescent="0.35">
      <c r="E324" s="124" t="s">
        <v>22</v>
      </c>
      <c r="F324" s="127" t="s">
        <v>394</v>
      </c>
      <c r="G324" s="175" t="s">
        <v>396</v>
      </c>
      <c r="H324" s="219" t="s">
        <v>154</v>
      </c>
      <c r="I324" s="127">
        <f>'IES Participantes 2026'!$BH$23</f>
        <v>2</v>
      </c>
      <c r="J324" s="20"/>
      <c r="K324" s="127"/>
      <c r="L324" s="134"/>
      <c r="M324" s="127"/>
      <c r="O324" s="127" t="s">
        <v>334</v>
      </c>
      <c r="P324" s="127" t="s">
        <v>335</v>
      </c>
      <c r="Q324" s="138">
        <v>2463.86</v>
      </c>
      <c r="R324" s="127" t="s">
        <v>307</v>
      </c>
      <c r="S324" s="20" t="str">
        <f t="shared" si="44"/>
        <v>395</v>
      </c>
      <c r="T324" s="134">
        <f t="shared" si="37"/>
        <v>790</v>
      </c>
      <c r="U324" s="127"/>
      <c r="V324" s="131"/>
      <c r="W324" s="127"/>
      <c r="X324" s="127"/>
    </row>
    <row r="325" spans="5:24" x14ac:dyDescent="0.35">
      <c r="E325" s="162" t="s">
        <v>22</v>
      </c>
      <c r="F325" s="155" t="s">
        <v>394</v>
      </c>
      <c r="G325" s="176" t="s">
        <v>396</v>
      </c>
      <c r="H325" s="218" t="s">
        <v>74</v>
      </c>
      <c r="I325" s="155">
        <v>3</v>
      </c>
      <c r="J325" s="156">
        <v>0</v>
      </c>
      <c r="K325" s="155">
        <v>19</v>
      </c>
      <c r="L325" s="171">
        <f t="shared" si="36"/>
        <v>0</v>
      </c>
      <c r="M325" s="155">
        <v>18</v>
      </c>
      <c r="N325" s="114">
        <f t="shared" si="35"/>
        <v>13500</v>
      </c>
      <c r="O325" s="155" t="s">
        <v>304</v>
      </c>
      <c r="P325" s="155" t="s">
        <v>395</v>
      </c>
      <c r="Q325" s="178">
        <v>8626.61</v>
      </c>
      <c r="R325" s="155" t="s">
        <v>309</v>
      </c>
      <c r="S325" s="156" t="str">
        <f t="shared" si="44"/>
        <v>1735</v>
      </c>
      <c r="T325" s="171">
        <f t="shared" si="37"/>
        <v>5205</v>
      </c>
      <c r="U325" s="155"/>
      <c r="V325" s="173"/>
      <c r="W325" s="155"/>
      <c r="X325" s="155"/>
    </row>
    <row r="326" spans="5:24" x14ac:dyDescent="0.35">
      <c r="E326" s="124" t="s">
        <v>22</v>
      </c>
      <c r="F326" s="127" t="s">
        <v>394</v>
      </c>
      <c r="G326" s="175" t="s">
        <v>396</v>
      </c>
      <c r="H326" s="269" t="s">
        <v>74</v>
      </c>
      <c r="I326" s="127">
        <v>3</v>
      </c>
      <c r="J326" s="20"/>
      <c r="K326" s="127"/>
      <c r="L326" s="134"/>
      <c r="M326" s="127"/>
      <c r="O326" s="127" t="s">
        <v>395</v>
      </c>
      <c r="P326" s="127" t="s">
        <v>332</v>
      </c>
      <c r="Q326" s="140">
        <v>3163.65</v>
      </c>
      <c r="R326" s="127" t="s">
        <v>308</v>
      </c>
      <c r="S326" s="20" t="str">
        <f t="shared" ref="S326" si="49">IF(R326="10 - 99","28",IF(R326="100 - 499","211",IF(R326="500 - 1999","309",IF(R326="2000 - 2999","395",IF(R326="3000 - 3999","580",IF(R326="4000 - 7999","1188",IF(R326="8000 - Max","1735",IF(R326=0,"0"))))))))</f>
        <v>580</v>
      </c>
      <c r="T326" s="134">
        <f t="shared" ref="T326" si="50">S326*I326</f>
        <v>1740</v>
      </c>
      <c r="U326" s="127"/>
      <c r="V326" s="131"/>
      <c r="W326" s="127"/>
      <c r="X326" s="127"/>
    </row>
    <row r="327" spans="5:24" x14ac:dyDescent="0.35">
      <c r="E327" s="124" t="s">
        <v>22</v>
      </c>
      <c r="F327" s="127" t="s">
        <v>394</v>
      </c>
      <c r="G327" s="175" t="s">
        <v>396</v>
      </c>
      <c r="H327" s="269" t="s">
        <v>74</v>
      </c>
      <c r="I327" s="127">
        <v>3</v>
      </c>
      <c r="J327" s="20"/>
      <c r="K327" s="127"/>
      <c r="L327" s="134"/>
      <c r="M327" s="127"/>
      <c r="O327" s="127" t="s">
        <v>332</v>
      </c>
      <c r="P327" s="127" t="s">
        <v>333</v>
      </c>
      <c r="Q327" s="138">
        <v>241.86</v>
      </c>
      <c r="R327" s="127" t="s">
        <v>306</v>
      </c>
      <c r="S327" s="20" t="str">
        <f t="shared" si="44"/>
        <v>211</v>
      </c>
      <c r="T327" s="134">
        <f t="shared" si="37"/>
        <v>633</v>
      </c>
      <c r="U327" s="127"/>
      <c r="V327" s="131"/>
      <c r="W327" s="127"/>
      <c r="X327" s="127"/>
    </row>
    <row r="328" spans="5:24" x14ac:dyDescent="0.35">
      <c r="E328" s="124" t="s">
        <v>22</v>
      </c>
      <c r="F328" s="127" t="s">
        <v>394</v>
      </c>
      <c r="G328" s="175" t="s">
        <v>396</v>
      </c>
      <c r="H328" s="269" t="s">
        <v>74</v>
      </c>
      <c r="I328" s="127">
        <v>3</v>
      </c>
      <c r="J328" s="20"/>
      <c r="K328" s="127"/>
      <c r="L328" s="134"/>
      <c r="M328" s="127"/>
      <c r="O328" s="127" t="s">
        <v>333</v>
      </c>
      <c r="P328" s="127" t="s">
        <v>334</v>
      </c>
      <c r="Q328" s="138">
        <v>2042</v>
      </c>
      <c r="R328" s="127" t="s">
        <v>307</v>
      </c>
      <c r="S328" s="20" t="str">
        <f t="shared" si="44"/>
        <v>395</v>
      </c>
      <c r="T328" s="134">
        <f t="shared" si="37"/>
        <v>1185</v>
      </c>
      <c r="U328" s="127"/>
      <c r="V328" s="131"/>
      <c r="W328" s="127"/>
      <c r="X328" s="127"/>
    </row>
    <row r="329" spans="5:24" x14ac:dyDescent="0.35">
      <c r="E329" s="124" t="s">
        <v>22</v>
      </c>
      <c r="F329" s="127" t="s">
        <v>394</v>
      </c>
      <c r="G329" s="175" t="s">
        <v>396</v>
      </c>
      <c r="H329" s="269" t="s">
        <v>74</v>
      </c>
      <c r="I329" s="127">
        <v>3</v>
      </c>
      <c r="J329" s="20"/>
      <c r="K329" s="127"/>
      <c r="L329" s="134"/>
      <c r="M329" s="127"/>
      <c r="O329" s="127" t="s">
        <v>334</v>
      </c>
      <c r="P329" s="127" t="s">
        <v>335</v>
      </c>
      <c r="Q329" s="138">
        <v>2463.86</v>
      </c>
      <c r="R329" s="127" t="s">
        <v>307</v>
      </c>
      <c r="S329" s="20" t="str">
        <f t="shared" si="44"/>
        <v>395</v>
      </c>
      <c r="T329" s="134">
        <f t="shared" si="37"/>
        <v>1185</v>
      </c>
      <c r="U329" s="127"/>
      <c r="V329" s="131"/>
      <c r="W329" s="127"/>
      <c r="X329" s="127"/>
    </row>
    <row r="330" spans="5:24" x14ac:dyDescent="0.35">
      <c r="E330" s="162" t="s">
        <v>22</v>
      </c>
      <c r="F330" s="155" t="s">
        <v>394</v>
      </c>
      <c r="G330" s="176" t="s">
        <v>396</v>
      </c>
      <c r="H330" s="218" t="s">
        <v>155</v>
      </c>
      <c r="I330" s="155">
        <f>'IES Participantes 2026'!$BH$25</f>
        <v>1</v>
      </c>
      <c r="J330" s="156">
        <v>0</v>
      </c>
      <c r="K330" s="155">
        <v>19</v>
      </c>
      <c r="L330" s="171">
        <f t="shared" ref="L330:L365" si="51">$B$3*K330*I330</f>
        <v>0</v>
      </c>
      <c r="M330" s="155">
        <v>18</v>
      </c>
      <c r="N330" s="114">
        <f t="shared" ref="N330:N404" si="52">$B$4*M330*I330</f>
        <v>4500</v>
      </c>
      <c r="O330" s="155" t="s">
        <v>256</v>
      </c>
      <c r="P330" s="155" t="s">
        <v>395</v>
      </c>
      <c r="Q330" s="178">
        <v>8654.85</v>
      </c>
      <c r="R330" s="155" t="str">
        <f t="shared" ref="R330:R334" si="53">IF(OR(Q330="",Q330&lt;10),"Abaixo do intervalo",IF(Q330&lt;=99,"10 - 99",IF(Q330&lt;=499,"100 - 499",IF(Q330&lt;=1999,"500 - 1999",IF(Q330&lt;=2999,"2000 - 2999",IF(Q330&lt;=3999,"3000 - 3999",IF(Q330&lt;=7999,"4000 - 7999","8000 - Max")))))))</f>
        <v>8000 - Max</v>
      </c>
      <c r="S330" s="156" t="str">
        <f t="shared" si="44"/>
        <v>1735</v>
      </c>
      <c r="T330" s="171">
        <f t="shared" si="37"/>
        <v>1735</v>
      </c>
      <c r="U330" s="155"/>
      <c r="V330" s="173"/>
      <c r="W330" s="155"/>
      <c r="X330" s="155"/>
    </row>
    <row r="331" spans="5:24" x14ac:dyDescent="0.35">
      <c r="E331" s="124" t="s">
        <v>22</v>
      </c>
      <c r="F331" s="127" t="s">
        <v>394</v>
      </c>
      <c r="G331" s="175" t="s">
        <v>396</v>
      </c>
      <c r="H331" s="219" t="s">
        <v>155</v>
      </c>
      <c r="I331" s="127">
        <v>1</v>
      </c>
      <c r="J331" s="20"/>
      <c r="K331" s="127"/>
      <c r="L331" s="134"/>
      <c r="M331" s="127"/>
      <c r="O331" s="127" t="s">
        <v>395</v>
      </c>
      <c r="P331" s="127" t="s">
        <v>332</v>
      </c>
      <c r="Q331" s="140">
        <v>3163.65</v>
      </c>
      <c r="R331" s="127" t="str">
        <f t="shared" si="53"/>
        <v>3000 - 3999</v>
      </c>
      <c r="S331" s="20" t="str">
        <f t="shared" ref="S331" si="54">IF(R331="10 - 99","28",IF(R331="100 - 499","211",IF(R331="500 - 1999","309",IF(R331="2000 - 2999","395",IF(R331="3000 - 3999","580",IF(R331="4000 - 7999","1188",IF(R331="8000 - Max","1735",IF(R331=0,"0"))))))))</f>
        <v>580</v>
      </c>
      <c r="T331" s="134">
        <f t="shared" ref="T331" si="55">S331*I331</f>
        <v>580</v>
      </c>
      <c r="U331" s="127"/>
      <c r="V331" s="131"/>
      <c r="W331" s="127"/>
      <c r="X331" s="127"/>
    </row>
    <row r="332" spans="5:24" x14ac:dyDescent="0.35">
      <c r="E332" s="124" t="s">
        <v>22</v>
      </c>
      <c r="F332" s="127" t="s">
        <v>394</v>
      </c>
      <c r="G332" s="175" t="s">
        <v>396</v>
      </c>
      <c r="H332" s="219" t="s">
        <v>155</v>
      </c>
      <c r="I332" s="127">
        <f>'IES Participantes 2026'!$BH$25</f>
        <v>1</v>
      </c>
      <c r="J332" s="20"/>
      <c r="K332" s="127"/>
      <c r="L332" s="134"/>
      <c r="M332" s="127"/>
      <c r="O332" s="127" t="s">
        <v>332</v>
      </c>
      <c r="P332" s="127" t="s">
        <v>333</v>
      </c>
      <c r="Q332" s="138">
        <v>241.86</v>
      </c>
      <c r="R332" s="127" t="str">
        <f t="shared" si="53"/>
        <v>100 - 499</v>
      </c>
      <c r="S332" s="20" t="str">
        <f t="shared" si="44"/>
        <v>211</v>
      </c>
      <c r="T332" s="134">
        <f t="shared" si="37"/>
        <v>211</v>
      </c>
      <c r="U332" s="127"/>
      <c r="V332" s="131"/>
      <c r="W332" s="127"/>
      <c r="X332" s="127"/>
    </row>
    <row r="333" spans="5:24" x14ac:dyDescent="0.35">
      <c r="E333" s="124" t="s">
        <v>22</v>
      </c>
      <c r="F333" s="127" t="s">
        <v>394</v>
      </c>
      <c r="G333" s="175" t="s">
        <v>396</v>
      </c>
      <c r="H333" s="219" t="s">
        <v>155</v>
      </c>
      <c r="I333" s="127">
        <f>'IES Participantes 2026'!$BH$25</f>
        <v>1</v>
      </c>
      <c r="J333" s="20"/>
      <c r="K333" s="127"/>
      <c r="L333" s="134"/>
      <c r="M333" s="127"/>
      <c r="O333" s="127" t="s">
        <v>333</v>
      </c>
      <c r="P333" s="127" t="s">
        <v>334</v>
      </c>
      <c r="Q333" s="138">
        <v>2042</v>
      </c>
      <c r="R333" s="127" t="str">
        <f t="shared" si="53"/>
        <v>2000 - 2999</v>
      </c>
      <c r="S333" s="20" t="str">
        <f t="shared" si="44"/>
        <v>395</v>
      </c>
      <c r="T333" s="134">
        <f t="shared" si="37"/>
        <v>395</v>
      </c>
      <c r="U333" s="127"/>
      <c r="V333" s="131"/>
      <c r="W333" s="127"/>
      <c r="X333" s="127"/>
    </row>
    <row r="334" spans="5:24" x14ac:dyDescent="0.35">
      <c r="E334" s="124" t="s">
        <v>22</v>
      </c>
      <c r="F334" s="127" t="s">
        <v>394</v>
      </c>
      <c r="G334" s="175" t="s">
        <v>396</v>
      </c>
      <c r="H334" s="219" t="s">
        <v>155</v>
      </c>
      <c r="I334" s="127">
        <f>'IES Participantes 2026'!$BH$25</f>
        <v>1</v>
      </c>
      <c r="J334" s="20"/>
      <c r="K334" s="127"/>
      <c r="L334" s="134"/>
      <c r="M334" s="127"/>
      <c r="O334" s="127" t="s">
        <v>334</v>
      </c>
      <c r="P334" s="127" t="s">
        <v>335</v>
      </c>
      <c r="Q334" s="138">
        <v>2463.86</v>
      </c>
      <c r="R334" s="127" t="str">
        <f t="shared" si="53"/>
        <v>2000 - 2999</v>
      </c>
      <c r="S334" s="20" t="str">
        <f t="shared" si="44"/>
        <v>395</v>
      </c>
      <c r="T334" s="134">
        <f t="shared" si="37"/>
        <v>395</v>
      </c>
      <c r="U334" s="127"/>
      <c r="V334" s="131"/>
      <c r="W334" s="127"/>
      <c r="X334" s="127"/>
    </row>
    <row r="335" spans="5:24" x14ac:dyDescent="0.35">
      <c r="E335" s="162" t="s">
        <v>22</v>
      </c>
      <c r="F335" s="155" t="s">
        <v>394</v>
      </c>
      <c r="G335" s="176" t="s">
        <v>396</v>
      </c>
      <c r="H335" s="218" t="s">
        <v>127</v>
      </c>
      <c r="I335" s="155">
        <f>'IES Participantes 2026'!$BH$26</f>
        <v>2</v>
      </c>
      <c r="J335" s="156">
        <v>0</v>
      </c>
      <c r="K335" s="155">
        <v>19</v>
      </c>
      <c r="L335" s="171">
        <f t="shared" si="51"/>
        <v>0</v>
      </c>
      <c r="M335" s="155">
        <v>18</v>
      </c>
      <c r="N335" s="114">
        <f t="shared" si="52"/>
        <v>9000</v>
      </c>
      <c r="O335" s="155" t="s">
        <v>304</v>
      </c>
      <c r="P335" s="155" t="s">
        <v>395</v>
      </c>
      <c r="Q335" s="178">
        <v>8626.61</v>
      </c>
      <c r="R335" s="155" t="s">
        <v>309</v>
      </c>
      <c r="S335" s="156" t="str">
        <f t="shared" si="44"/>
        <v>1735</v>
      </c>
      <c r="T335" s="171">
        <f t="shared" si="37"/>
        <v>3470</v>
      </c>
      <c r="U335" s="155"/>
      <c r="V335" s="173"/>
      <c r="W335" s="155"/>
      <c r="X335" s="155"/>
    </row>
    <row r="336" spans="5:24" x14ac:dyDescent="0.35">
      <c r="E336" s="124" t="s">
        <v>22</v>
      </c>
      <c r="F336" s="127" t="s">
        <v>394</v>
      </c>
      <c r="G336" s="175" t="s">
        <v>396</v>
      </c>
      <c r="H336" s="219" t="s">
        <v>127</v>
      </c>
      <c r="I336" s="127">
        <v>2</v>
      </c>
      <c r="J336" s="20"/>
      <c r="K336" s="127"/>
      <c r="L336" s="134"/>
      <c r="M336" s="127"/>
      <c r="O336" s="127" t="s">
        <v>395</v>
      </c>
      <c r="P336" s="127" t="s">
        <v>332</v>
      </c>
      <c r="Q336" s="140">
        <v>3163.65</v>
      </c>
      <c r="R336" s="127" t="s">
        <v>308</v>
      </c>
      <c r="S336" s="20" t="str">
        <f t="shared" ref="S336" si="56">IF(R336="10 - 99","28",IF(R336="100 - 499","211",IF(R336="500 - 1999","309",IF(R336="2000 - 2999","395",IF(R336="3000 - 3999","580",IF(R336="4000 - 7999","1188",IF(R336="8000 - Max","1735",IF(R336=0,"0"))))))))</f>
        <v>580</v>
      </c>
      <c r="T336" s="134">
        <f t="shared" ref="T336" si="57">S336*I336</f>
        <v>1160</v>
      </c>
      <c r="U336" s="127"/>
      <c r="V336" s="131"/>
      <c r="W336" s="127"/>
      <c r="X336" s="127"/>
    </row>
    <row r="337" spans="5:24" x14ac:dyDescent="0.35">
      <c r="E337" s="124" t="s">
        <v>22</v>
      </c>
      <c r="F337" s="127" t="s">
        <v>394</v>
      </c>
      <c r="G337" s="175" t="s">
        <v>396</v>
      </c>
      <c r="H337" s="219" t="s">
        <v>127</v>
      </c>
      <c r="I337" s="127">
        <f>'IES Participantes 2026'!$BH$26</f>
        <v>2</v>
      </c>
      <c r="J337" s="20"/>
      <c r="K337" s="127"/>
      <c r="L337" s="134"/>
      <c r="M337" s="127"/>
      <c r="O337" s="127" t="s">
        <v>332</v>
      </c>
      <c r="P337" s="127" t="s">
        <v>333</v>
      </c>
      <c r="Q337" s="138">
        <v>241.86</v>
      </c>
      <c r="R337" s="127" t="s">
        <v>306</v>
      </c>
      <c r="S337" s="20" t="str">
        <f t="shared" si="44"/>
        <v>211</v>
      </c>
      <c r="T337" s="134">
        <f t="shared" si="37"/>
        <v>422</v>
      </c>
      <c r="U337" s="127"/>
      <c r="V337" s="131"/>
      <c r="W337" s="127"/>
      <c r="X337" s="127"/>
    </row>
    <row r="338" spans="5:24" x14ac:dyDescent="0.35">
      <c r="E338" s="124" t="s">
        <v>22</v>
      </c>
      <c r="F338" s="127" t="s">
        <v>394</v>
      </c>
      <c r="G338" s="175" t="s">
        <v>396</v>
      </c>
      <c r="H338" s="219" t="s">
        <v>127</v>
      </c>
      <c r="I338" s="127">
        <f>'IES Participantes 2026'!$BH$26</f>
        <v>2</v>
      </c>
      <c r="J338" s="20"/>
      <c r="K338" s="127"/>
      <c r="L338" s="134"/>
      <c r="M338" s="127"/>
      <c r="O338" s="127" t="s">
        <v>333</v>
      </c>
      <c r="P338" s="127" t="s">
        <v>334</v>
      </c>
      <c r="Q338" s="138">
        <v>2042</v>
      </c>
      <c r="R338" s="127" t="s">
        <v>307</v>
      </c>
      <c r="S338" s="20" t="str">
        <f t="shared" si="44"/>
        <v>395</v>
      </c>
      <c r="T338" s="134">
        <f t="shared" ref="T338:T381" si="58">S338*I338</f>
        <v>790</v>
      </c>
      <c r="U338" s="127"/>
      <c r="V338" s="131"/>
      <c r="W338" s="127"/>
      <c r="X338" s="127"/>
    </row>
    <row r="339" spans="5:24" x14ac:dyDescent="0.35">
      <c r="E339" s="124" t="s">
        <v>22</v>
      </c>
      <c r="F339" s="127" t="s">
        <v>394</v>
      </c>
      <c r="G339" s="175" t="s">
        <v>396</v>
      </c>
      <c r="H339" s="219" t="s">
        <v>127</v>
      </c>
      <c r="I339" s="127">
        <f>'IES Participantes 2026'!$BH$26</f>
        <v>2</v>
      </c>
      <c r="J339" s="20"/>
      <c r="K339" s="127"/>
      <c r="L339" s="134"/>
      <c r="M339" s="127"/>
      <c r="O339" s="127" t="s">
        <v>334</v>
      </c>
      <c r="P339" s="127" t="s">
        <v>335</v>
      </c>
      <c r="Q339" s="138">
        <v>2463.86</v>
      </c>
      <c r="R339" s="127" t="s">
        <v>307</v>
      </c>
      <c r="S339" s="20" t="str">
        <f t="shared" si="44"/>
        <v>395</v>
      </c>
      <c r="T339" s="134">
        <f t="shared" si="58"/>
        <v>790</v>
      </c>
      <c r="U339" s="127"/>
      <c r="V339" s="131"/>
      <c r="W339" s="127"/>
      <c r="X339" s="127"/>
    </row>
    <row r="340" spans="5:24" x14ac:dyDescent="0.35">
      <c r="E340" s="162" t="s">
        <v>22</v>
      </c>
      <c r="F340" s="155" t="s">
        <v>394</v>
      </c>
      <c r="G340" s="176" t="s">
        <v>396</v>
      </c>
      <c r="H340" s="218" t="s">
        <v>100</v>
      </c>
      <c r="I340" s="155">
        <f>'IES Participantes 2026'!$BH$27</f>
        <v>2</v>
      </c>
      <c r="J340" s="156">
        <v>0</v>
      </c>
      <c r="K340" s="155">
        <v>19</v>
      </c>
      <c r="L340" s="171">
        <f t="shared" si="51"/>
        <v>0</v>
      </c>
      <c r="M340" s="155">
        <v>18</v>
      </c>
      <c r="N340" s="114">
        <f t="shared" si="52"/>
        <v>9000</v>
      </c>
      <c r="O340" s="155" t="s">
        <v>304</v>
      </c>
      <c r="P340" s="155" t="s">
        <v>395</v>
      </c>
      <c r="Q340" s="178">
        <v>8626.61</v>
      </c>
      <c r="R340" s="155" t="s">
        <v>309</v>
      </c>
      <c r="S340" s="156" t="str">
        <f t="shared" si="44"/>
        <v>1735</v>
      </c>
      <c r="T340" s="171">
        <f t="shared" si="58"/>
        <v>3470</v>
      </c>
      <c r="U340" s="155"/>
      <c r="V340" s="173"/>
      <c r="W340" s="155"/>
      <c r="X340" s="155"/>
    </row>
    <row r="341" spans="5:24" x14ac:dyDescent="0.35">
      <c r="E341" s="124" t="s">
        <v>22</v>
      </c>
      <c r="F341" s="127" t="s">
        <v>394</v>
      </c>
      <c r="G341" s="175" t="s">
        <v>396</v>
      </c>
      <c r="H341" s="219" t="s">
        <v>100</v>
      </c>
      <c r="I341" s="127">
        <v>2</v>
      </c>
      <c r="J341" s="20"/>
      <c r="K341" s="127"/>
      <c r="L341" s="134"/>
      <c r="M341" s="127"/>
      <c r="O341" s="127" t="s">
        <v>395</v>
      </c>
      <c r="P341" s="127" t="s">
        <v>332</v>
      </c>
      <c r="Q341" s="140">
        <v>3163.65</v>
      </c>
      <c r="R341" s="127" t="s">
        <v>308</v>
      </c>
      <c r="S341" s="20" t="str">
        <f t="shared" ref="S341" si="59">IF(R341="10 - 99","28",IF(R341="100 - 499","211",IF(R341="500 - 1999","309",IF(R341="2000 - 2999","395",IF(R341="3000 - 3999","580",IF(R341="4000 - 7999","1188",IF(R341="8000 - Max","1735",IF(R341=0,"0"))))))))</f>
        <v>580</v>
      </c>
      <c r="T341" s="134">
        <f t="shared" ref="T341" si="60">S341*I341</f>
        <v>1160</v>
      </c>
      <c r="U341" s="127"/>
      <c r="V341" s="131"/>
      <c r="W341" s="127"/>
      <c r="X341" s="127"/>
    </row>
    <row r="342" spans="5:24" x14ac:dyDescent="0.35">
      <c r="E342" s="124" t="s">
        <v>22</v>
      </c>
      <c r="F342" s="127" t="s">
        <v>394</v>
      </c>
      <c r="G342" s="175" t="s">
        <v>396</v>
      </c>
      <c r="H342" s="219" t="s">
        <v>100</v>
      </c>
      <c r="I342" s="127">
        <f>'IES Participantes 2026'!$BH$27</f>
        <v>2</v>
      </c>
      <c r="J342" s="20"/>
      <c r="K342" s="127"/>
      <c r="L342" s="134"/>
      <c r="M342" s="127"/>
      <c r="O342" s="127" t="s">
        <v>332</v>
      </c>
      <c r="P342" s="127" t="s">
        <v>333</v>
      </c>
      <c r="Q342" s="138">
        <v>241.86</v>
      </c>
      <c r="R342" s="127" t="s">
        <v>306</v>
      </c>
      <c r="S342" s="20" t="str">
        <f t="shared" si="44"/>
        <v>211</v>
      </c>
      <c r="T342" s="134">
        <f t="shared" si="58"/>
        <v>422</v>
      </c>
      <c r="U342" s="127"/>
      <c r="V342" s="131"/>
      <c r="W342" s="127"/>
      <c r="X342" s="127"/>
    </row>
    <row r="343" spans="5:24" x14ac:dyDescent="0.35">
      <c r="E343" s="124" t="s">
        <v>22</v>
      </c>
      <c r="F343" s="127" t="s">
        <v>394</v>
      </c>
      <c r="G343" s="175" t="s">
        <v>396</v>
      </c>
      <c r="H343" s="219" t="s">
        <v>100</v>
      </c>
      <c r="I343" s="127">
        <f>'IES Participantes 2026'!$BH$27</f>
        <v>2</v>
      </c>
      <c r="J343" s="20"/>
      <c r="K343" s="127"/>
      <c r="L343" s="134"/>
      <c r="M343" s="127"/>
      <c r="O343" s="127" t="s">
        <v>333</v>
      </c>
      <c r="P343" s="127" t="s">
        <v>334</v>
      </c>
      <c r="Q343" s="138">
        <v>2042</v>
      </c>
      <c r="R343" s="127" t="s">
        <v>307</v>
      </c>
      <c r="S343" s="20" t="str">
        <f t="shared" si="44"/>
        <v>395</v>
      </c>
      <c r="T343" s="134">
        <f t="shared" si="58"/>
        <v>790</v>
      </c>
      <c r="U343" s="127"/>
      <c r="V343" s="131"/>
      <c r="W343" s="127"/>
      <c r="X343" s="127"/>
    </row>
    <row r="344" spans="5:24" x14ac:dyDescent="0.35">
      <c r="E344" s="124" t="s">
        <v>22</v>
      </c>
      <c r="F344" s="127" t="s">
        <v>394</v>
      </c>
      <c r="G344" s="175" t="s">
        <v>396</v>
      </c>
      <c r="H344" s="219" t="s">
        <v>100</v>
      </c>
      <c r="I344" s="127">
        <f>'IES Participantes 2026'!$BH$27</f>
        <v>2</v>
      </c>
      <c r="J344" s="20"/>
      <c r="K344" s="127"/>
      <c r="L344" s="134"/>
      <c r="M344" s="127"/>
      <c r="O344" s="127" t="s">
        <v>334</v>
      </c>
      <c r="P344" s="127" t="s">
        <v>335</v>
      </c>
      <c r="Q344" s="138">
        <v>2463.86</v>
      </c>
      <c r="R344" s="127" t="s">
        <v>307</v>
      </c>
      <c r="S344" s="20" t="str">
        <f t="shared" si="44"/>
        <v>395</v>
      </c>
      <c r="T344" s="134">
        <f t="shared" si="58"/>
        <v>790</v>
      </c>
      <c r="U344" s="127"/>
      <c r="V344" s="131"/>
      <c r="W344" s="127"/>
      <c r="X344" s="127"/>
    </row>
    <row r="345" spans="5:24" x14ac:dyDescent="0.35">
      <c r="E345" s="162" t="s">
        <v>22</v>
      </c>
      <c r="F345" s="155" t="s">
        <v>394</v>
      </c>
      <c r="G345" s="176" t="s">
        <v>396</v>
      </c>
      <c r="H345" s="218" t="s">
        <v>73</v>
      </c>
      <c r="I345" s="155">
        <f>'IES Participantes 2026'!$BH$28</f>
        <v>3</v>
      </c>
      <c r="J345" s="156">
        <v>0</v>
      </c>
      <c r="K345" s="155">
        <v>19</v>
      </c>
      <c r="L345" s="171">
        <f t="shared" si="51"/>
        <v>0</v>
      </c>
      <c r="M345" s="155">
        <v>18</v>
      </c>
      <c r="N345" s="114">
        <f t="shared" si="52"/>
        <v>13500</v>
      </c>
      <c r="O345" s="155" t="s">
        <v>304</v>
      </c>
      <c r="P345" s="155" t="s">
        <v>395</v>
      </c>
      <c r="Q345" s="178">
        <v>8626.61</v>
      </c>
      <c r="R345" s="155" t="s">
        <v>309</v>
      </c>
      <c r="S345" s="156" t="str">
        <f t="shared" si="44"/>
        <v>1735</v>
      </c>
      <c r="T345" s="171">
        <f t="shared" si="58"/>
        <v>5205</v>
      </c>
      <c r="U345" s="155"/>
      <c r="V345" s="173"/>
      <c r="W345" s="155"/>
      <c r="X345" s="155"/>
    </row>
    <row r="346" spans="5:24" x14ac:dyDescent="0.35">
      <c r="E346" s="124" t="s">
        <v>22</v>
      </c>
      <c r="F346" s="127" t="s">
        <v>394</v>
      </c>
      <c r="G346" s="175" t="s">
        <v>396</v>
      </c>
      <c r="H346" s="219" t="s">
        <v>73</v>
      </c>
      <c r="I346" s="127">
        <v>3</v>
      </c>
      <c r="J346" s="20"/>
      <c r="K346" s="127"/>
      <c r="L346" s="134"/>
      <c r="M346" s="127"/>
      <c r="O346" s="127" t="s">
        <v>395</v>
      </c>
      <c r="P346" s="127" t="s">
        <v>332</v>
      </c>
      <c r="Q346" s="140">
        <v>3163.65</v>
      </c>
      <c r="R346" s="127" t="s">
        <v>308</v>
      </c>
      <c r="S346" s="20" t="str">
        <f t="shared" ref="S346" si="61">IF(R346="10 - 99","28",IF(R346="100 - 499","211",IF(R346="500 - 1999","309",IF(R346="2000 - 2999","395",IF(R346="3000 - 3999","580",IF(R346="4000 - 7999","1188",IF(R346="8000 - Max","1735",IF(R346=0,"0"))))))))</f>
        <v>580</v>
      </c>
      <c r="T346" s="134">
        <f t="shared" ref="T346" si="62">S346*I346</f>
        <v>1740</v>
      </c>
      <c r="U346" s="127"/>
      <c r="V346" s="131"/>
      <c r="W346" s="127"/>
      <c r="X346" s="127"/>
    </row>
    <row r="347" spans="5:24" x14ac:dyDescent="0.35">
      <c r="E347" s="124" t="s">
        <v>22</v>
      </c>
      <c r="F347" s="127" t="s">
        <v>394</v>
      </c>
      <c r="G347" s="175" t="s">
        <v>396</v>
      </c>
      <c r="H347" s="219" t="s">
        <v>73</v>
      </c>
      <c r="I347" s="127">
        <f>'IES Participantes 2026'!$BH$28</f>
        <v>3</v>
      </c>
      <c r="J347" s="20"/>
      <c r="K347" s="127"/>
      <c r="L347" s="134"/>
      <c r="M347" s="127"/>
      <c r="O347" s="127" t="s">
        <v>332</v>
      </c>
      <c r="P347" s="127" t="s">
        <v>333</v>
      </c>
      <c r="Q347" s="138">
        <v>241.86</v>
      </c>
      <c r="R347" s="127" t="s">
        <v>306</v>
      </c>
      <c r="S347" s="20" t="str">
        <f t="shared" si="44"/>
        <v>211</v>
      </c>
      <c r="T347" s="134">
        <f t="shared" si="58"/>
        <v>633</v>
      </c>
      <c r="U347" s="127"/>
      <c r="V347" s="131"/>
      <c r="W347" s="127"/>
      <c r="X347" s="127"/>
    </row>
    <row r="348" spans="5:24" x14ac:dyDescent="0.35">
      <c r="E348" s="124" t="s">
        <v>22</v>
      </c>
      <c r="F348" s="127" t="s">
        <v>394</v>
      </c>
      <c r="G348" s="175" t="s">
        <v>396</v>
      </c>
      <c r="H348" s="219" t="s">
        <v>73</v>
      </c>
      <c r="I348" s="127">
        <f>'IES Participantes 2026'!$BH$28</f>
        <v>3</v>
      </c>
      <c r="J348" s="20"/>
      <c r="K348" s="127"/>
      <c r="L348" s="134"/>
      <c r="M348" s="127"/>
      <c r="O348" s="127" t="s">
        <v>333</v>
      </c>
      <c r="P348" s="127" t="s">
        <v>334</v>
      </c>
      <c r="Q348" s="138">
        <v>2042</v>
      </c>
      <c r="R348" s="127" t="s">
        <v>307</v>
      </c>
      <c r="S348" s="20" t="str">
        <f t="shared" si="44"/>
        <v>395</v>
      </c>
      <c r="T348" s="134">
        <f t="shared" si="58"/>
        <v>1185</v>
      </c>
      <c r="U348" s="127"/>
      <c r="V348" s="131"/>
      <c r="W348" s="127"/>
      <c r="X348" s="127"/>
    </row>
    <row r="349" spans="5:24" x14ac:dyDescent="0.35">
      <c r="E349" s="124" t="s">
        <v>22</v>
      </c>
      <c r="F349" s="127" t="s">
        <v>394</v>
      </c>
      <c r="G349" s="175" t="s">
        <v>396</v>
      </c>
      <c r="H349" s="219" t="s">
        <v>73</v>
      </c>
      <c r="I349" s="127">
        <f>'IES Participantes 2026'!$BH$28</f>
        <v>3</v>
      </c>
      <c r="J349" s="20"/>
      <c r="K349" s="127"/>
      <c r="L349" s="134"/>
      <c r="M349" s="127"/>
      <c r="O349" s="127" t="s">
        <v>334</v>
      </c>
      <c r="P349" s="127" t="s">
        <v>335</v>
      </c>
      <c r="Q349" s="138">
        <v>2463.86</v>
      </c>
      <c r="R349" s="127" t="s">
        <v>307</v>
      </c>
      <c r="S349" s="20" t="str">
        <f t="shared" si="44"/>
        <v>395</v>
      </c>
      <c r="T349" s="134">
        <f t="shared" si="58"/>
        <v>1185</v>
      </c>
      <c r="U349" s="127"/>
      <c r="V349" s="131"/>
      <c r="W349" s="127"/>
      <c r="X349" s="127"/>
    </row>
    <row r="350" spans="5:24" x14ac:dyDescent="0.35">
      <c r="E350" s="162" t="s">
        <v>22</v>
      </c>
      <c r="F350" s="155" t="s">
        <v>394</v>
      </c>
      <c r="G350" s="176" t="s">
        <v>396</v>
      </c>
      <c r="H350" s="218" t="s">
        <v>101</v>
      </c>
      <c r="I350" s="155">
        <f>'IES Participantes 2026'!$BH$29</f>
        <v>3</v>
      </c>
      <c r="J350" s="156">
        <v>0</v>
      </c>
      <c r="K350" s="155">
        <v>19</v>
      </c>
      <c r="L350" s="171">
        <f t="shared" si="51"/>
        <v>0</v>
      </c>
      <c r="M350" s="155">
        <v>18</v>
      </c>
      <c r="N350" s="114">
        <f t="shared" si="52"/>
        <v>13500</v>
      </c>
      <c r="O350" s="155" t="s">
        <v>256</v>
      </c>
      <c r="P350" s="155" t="s">
        <v>395</v>
      </c>
      <c r="Q350" s="178">
        <v>8654.85</v>
      </c>
      <c r="R350" s="155" t="str">
        <f t="shared" ref="R350:R359" si="63">IF(OR(Q350="",Q350&lt;10),"Abaixo do intervalo",IF(Q350&lt;=99,"10 - 99",IF(Q350&lt;=499,"100 - 499",IF(Q350&lt;=1999,"500 - 1999",IF(Q350&lt;=2999,"2000 - 2999",IF(Q350&lt;=3999,"3000 - 3999",IF(Q350&lt;=7999,"4000 - 7999","8000 - Max")))))))</f>
        <v>8000 - Max</v>
      </c>
      <c r="S350" s="156" t="str">
        <f t="shared" si="44"/>
        <v>1735</v>
      </c>
      <c r="T350" s="171">
        <f t="shared" si="58"/>
        <v>5205</v>
      </c>
      <c r="U350" s="155"/>
      <c r="V350" s="173"/>
      <c r="W350" s="155"/>
      <c r="X350" s="155"/>
    </row>
    <row r="351" spans="5:24" x14ac:dyDescent="0.35">
      <c r="E351" s="124" t="s">
        <v>22</v>
      </c>
      <c r="F351" s="127" t="s">
        <v>394</v>
      </c>
      <c r="G351" s="175" t="s">
        <v>396</v>
      </c>
      <c r="H351" s="219" t="s">
        <v>101</v>
      </c>
      <c r="I351" s="127">
        <v>3</v>
      </c>
      <c r="J351" s="20"/>
      <c r="K351" s="127"/>
      <c r="L351" s="134"/>
      <c r="M351" s="127"/>
      <c r="O351" s="127" t="s">
        <v>395</v>
      </c>
      <c r="P351" s="127" t="s">
        <v>332</v>
      </c>
      <c r="Q351" s="140">
        <v>3163.65</v>
      </c>
      <c r="R351" s="127" t="str">
        <f t="shared" si="63"/>
        <v>3000 - 3999</v>
      </c>
      <c r="S351" s="20" t="str">
        <f t="shared" ref="S351" si="64">IF(R351="10 - 99","28",IF(R351="100 - 499","211",IF(R351="500 - 1999","309",IF(R351="2000 - 2999","395",IF(R351="3000 - 3999","580",IF(R351="4000 - 7999","1188",IF(R351="8000 - Max","1735",IF(R351=0,"0"))))))))</f>
        <v>580</v>
      </c>
      <c r="T351" s="134">
        <f t="shared" ref="T351" si="65">S351*I351</f>
        <v>1740</v>
      </c>
      <c r="U351" s="127"/>
      <c r="V351" s="131"/>
      <c r="W351" s="127"/>
      <c r="X351" s="127"/>
    </row>
    <row r="352" spans="5:24" x14ac:dyDescent="0.35">
      <c r="E352" s="124" t="s">
        <v>22</v>
      </c>
      <c r="F352" s="127" t="s">
        <v>394</v>
      </c>
      <c r="G352" s="175" t="s">
        <v>396</v>
      </c>
      <c r="H352" s="219" t="s">
        <v>101</v>
      </c>
      <c r="I352" s="127">
        <f>'IES Participantes 2026'!$BH$29</f>
        <v>3</v>
      </c>
      <c r="J352" s="20"/>
      <c r="K352" s="127"/>
      <c r="L352" s="134"/>
      <c r="M352" s="127"/>
      <c r="O352" s="127" t="s">
        <v>332</v>
      </c>
      <c r="P352" s="127" t="s">
        <v>333</v>
      </c>
      <c r="Q352" s="138">
        <v>241.86</v>
      </c>
      <c r="R352" s="127" t="str">
        <f t="shared" si="63"/>
        <v>100 - 499</v>
      </c>
      <c r="S352" s="20" t="str">
        <f t="shared" si="44"/>
        <v>211</v>
      </c>
      <c r="T352" s="134">
        <f t="shared" si="58"/>
        <v>633</v>
      </c>
      <c r="U352" s="127"/>
      <c r="V352" s="131"/>
      <c r="W352" s="127"/>
      <c r="X352" s="127"/>
    </row>
    <row r="353" spans="5:24" x14ac:dyDescent="0.35">
      <c r="E353" s="124" t="s">
        <v>22</v>
      </c>
      <c r="F353" s="127" t="s">
        <v>394</v>
      </c>
      <c r="G353" s="175" t="s">
        <v>396</v>
      </c>
      <c r="H353" s="219" t="s">
        <v>101</v>
      </c>
      <c r="I353" s="127">
        <f>'IES Participantes 2026'!$BH$29</f>
        <v>3</v>
      </c>
      <c r="J353" s="20"/>
      <c r="K353" s="127"/>
      <c r="L353" s="134"/>
      <c r="M353" s="127"/>
      <c r="O353" s="127" t="s">
        <v>333</v>
      </c>
      <c r="P353" s="127" t="s">
        <v>334</v>
      </c>
      <c r="Q353" s="138">
        <v>2042</v>
      </c>
      <c r="R353" s="127" t="str">
        <f t="shared" si="63"/>
        <v>2000 - 2999</v>
      </c>
      <c r="S353" s="20" t="str">
        <f t="shared" si="44"/>
        <v>395</v>
      </c>
      <c r="T353" s="134">
        <f t="shared" si="58"/>
        <v>1185</v>
      </c>
      <c r="U353" s="127"/>
      <c r="V353" s="131"/>
      <c r="W353" s="127"/>
      <c r="X353" s="127"/>
    </row>
    <row r="354" spans="5:24" x14ac:dyDescent="0.35">
      <c r="E354" s="124" t="s">
        <v>22</v>
      </c>
      <c r="F354" s="127" t="s">
        <v>394</v>
      </c>
      <c r="G354" s="175" t="s">
        <v>396</v>
      </c>
      <c r="H354" s="219" t="s">
        <v>101</v>
      </c>
      <c r="I354" s="127">
        <f>'IES Participantes 2026'!$BH$29</f>
        <v>3</v>
      </c>
      <c r="J354" s="20"/>
      <c r="K354" s="127"/>
      <c r="L354" s="134"/>
      <c r="M354" s="127"/>
      <c r="O354" s="127" t="s">
        <v>334</v>
      </c>
      <c r="P354" s="127" t="s">
        <v>335</v>
      </c>
      <c r="Q354" s="138">
        <v>2463.86</v>
      </c>
      <c r="R354" s="127" t="str">
        <f t="shared" si="63"/>
        <v>2000 - 2999</v>
      </c>
      <c r="S354" s="20" t="str">
        <f t="shared" si="44"/>
        <v>395</v>
      </c>
      <c r="T354" s="134">
        <f t="shared" si="58"/>
        <v>1185</v>
      </c>
      <c r="U354" s="127"/>
      <c r="V354" s="131"/>
      <c r="W354" s="127"/>
      <c r="X354" s="127"/>
    </row>
    <row r="355" spans="5:24" x14ac:dyDescent="0.35">
      <c r="E355" s="162" t="s">
        <v>22</v>
      </c>
      <c r="F355" s="155" t="s">
        <v>394</v>
      </c>
      <c r="G355" s="176" t="s">
        <v>396</v>
      </c>
      <c r="H355" s="218" t="s">
        <v>110</v>
      </c>
      <c r="I355" s="155">
        <f>'IES Participantes 2026'!$BH$30</f>
        <v>2</v>
      </c>
      <c r="J355" s="156">
        <v>0</v>
      </c>
      <c r="K355" s="155">
        <v>19</v>
      </c>
      <c r="L355" s="171">
        <f t="shared" si="51"/>
        <v>0</v>
      </c>
      <c r="M355" s="155">
        <v>18</v>
      </c>
      <c r="N355" s="114">
        <f t="shared" si="52"/>
        <v>9000</v>
      </c>
      <c r="O355" s="155" t="s">
        <v>256</v>
      </c>
      <c r="P355" s="155" t="s">
        <v>395</v>
      </c>
      <c r="Q355" s="178">
        <v>8654.85</v>
      </c>
      <c r="R355" s="155" t="str">
        <f t="shared" si="63"/>
        <v>8000 - Max</v>
      </c>
      <c r="S355" s="156" t="str">
        <f t="shared" si="44"/>
        <v>1735</v>
      </c>
      <c r="T355" s="171">
        <f t="shared" si="58"/>
        <v>3470</v>
      </c>
      <c r="U355" s="155"/>
      <c r="V355" s="173"/>
      <c r="W355" s="155"/>
      <c r="X355" s="155"/>
    </row>
    <row r="356" spans="5:24" x14ac:dyDescent="0.35">
      <c r="E356" s="124" t="s">
        <v>22</v>
      </c>
      <c r="F356" s="127" t="s">
        <v>394</v>
      </c>
      <c r="G356" s="175" t="s">
        <v>396</v>
      </c>
      <c r="H356" s="219" t="s">
        <v>110</v>
      </c>
      <c r="I356" s="127">
        <v>2</v>
      </c>
      <c r="J356" s="20"/>
      <c r="K356" s="127"/>
      <c r="L356" s="134"/>
      <c r="M356" s="127"/>
      <c r="O356" s="127" t="s">
        <v>395</v>
      </c>
      <c r="P356" s="127" t="s">
        <v>332</v>
      </c>
      <c r="Q356" s="140">
        <v>3163.65</v>
      </c>
      <c r="R356" s="127" t="str">
        <f t="shared" si="63"/>
        <v>3000 - 3999</v>
      </c>
      <c r="S356" s="20" t="str">
        <f t="shared" ref="S356" si="66">IF(R356="10 - 99","28",IF(R356="100 - 499","211",IF(R356="500 - 1999","309",IF(R356="2000 - 2999","395",IF(R356="3000 - 3999","580",IF(R356="4000 - 7999","1188",IF(R356="8000 - Max","1735",IF(R356=0,"0"))))))))</f>
        <v>580</v>
      </c>
      <c r="T356" s="134">
        <f t="shared" ref="T356" si="67">S356*I356</f>
        <v>1160</v>
      </c>
      <c r="U356" s="127"/>
      <c r="V356" s="131"/>
      <c r="W356" s="127"/>
      <c r="X356" s="127"/>
    </row>
    <row r="357" spans="5:24" x14ac:dyDescent="0.35">
      <c r="E357" s="124" t="s">
        <v>22</v>
      </c>
      <c r="F357" s="127" t="s">
        <v>394</v>
      </c>
      <c r="G357" s="175" t="s">
        <v>396</v>
      </c>
      <c r="H357" s="219" t="s">
        <v>110</v>
      </c>
      <c r="I357" s="127">
        <f>'IES Participantes 2026'!$BH$30</f>
        <v>2</v>
      </c>
      <c r="J357" s="20"/>
      <c r="K357" s="127"/>
      <c r="L357" s="134"/>
      <c r="M357" s="127"/>
      <c r="O357" s="127" t="s">
        <v>332</v>
      </c>
      <c r="P357" s="127" t="s">
        <v>333</v>
      </c>
      <c r="Q357" s="138">
        <v>241.86</v>
      </c>
      <c r="R357" s="127" t="str">
        <f t="shared" si="63"/>
        <v>100 - 499</v>
      </c>
      <c r="S357" s="20" t="str">
        <f t="shared" si="44"/>
        <v>211</v>
      </c>
      <c r="T357" s="134">
        <f t="shared" si="58"/>
        <v>422</v>
      </c>
      <c r="U357" s="127"/>
      <c r="V357" s="131"/>
      <c r="W357" s="127"/>
      <c r="X357" s="127"/>
    </row>
    <row r="358" spans="5:24" x14ac:dyDescent="0.35">
      <c r="E358" s="124" t="s">
        <v>22</v>
      </c>
      <c r="F358" s="127" t="s">
        <v>394</v>
      </c>
      <c r="G358" s="175" t="s">
        <v>396</v>
      </c>
      <c r="H358" s="219" t="s">
        <v>110</v>
      </c>
      <c r="I358" s="127">
        <f>'IES Participantes 2026'!$BH$30</f>
        <v>2</v>
      </c>
      <c r="J358" s="20"/>
      <c r="K358" s="127"/>
      <c r="L358" s="134"/>
      <c r="M358" s="127"/>
      <c r="O358" s="127" t="s">
        <v>333</v>
      </c>
      <c r="P358" s="127" t="s">
        <v>334</v>
      </c>
      <c r="Q358" s="138">
        <v>2042</v>
      </c>
      <c r="R358" s="127" t="str">
        <f t="shared" si="63"/>
        <v>2000 - 2999</v>
      </c>
      <c r="S358" s="20" t="str">
        <f t="shared" si="44"/>
        <v>395</v>
      </c>
      <c r="T358" s="134">
        <f t="shared" si="58"/>
        <v>790</v>
      </c>
      <c r="U358" s="127"/>
      <c r="V358" s="131"/>
      <c r="W358" s="127"/>
      <c r="X358" s="127"/>
    </row>
    <row r="359" spans="5:24" x14ac:dyDescent="0.35">
      <c r="E359" s="124" t="s">
        <v>22</v>
      </c>
      <c r="F359" s="127" t="s">
        <v>394</v>
      </c>
      <c r="G359" s="175" t="s">
        <v>396</v>
      </c>
      <c r="H359" s="219" t="s">
        <v>110</v>
      </c>
      <c r="I359" s="127">
        <f>'IES Participantes 2026'!$BH$30</f>
        <v>2</v>
      </c>
      <c r="J359" s="20"/>
      <c r="K359" s="127"/>
      <c r="L359" s="134"/>
      <c r="M359" s="127"/>
      <c r="O359" s="127" t="s">
        <v>334</v>
      </c>
      <c r="P359" s="127" t="s">
        <v>335</v>
      </c>
      <c r="Q359" s="138">
        <v>2463.86</v>
      </c>
      <c r="R359" s="127" t="str">
        <f t="shared" si="63"/>
        <v>2000 - 2999</v>
      </c>
      <c r="S359" s="20" t="str">
        <f t="shared" si="44"/>
        <v>395</v>
      </c>
      <c r="T359" s="134">
        <f t="shared" si="58"/>
        <v>790</v>
      </c>
      <c r="U359" s="127"/>
      <c r="V359" s="131"/>
      <c r="W359" s="127"/>
      <c r="X359" s="127"/>
    </row>
    <row r="360" spans="5:24" x14ac:dyDescent="0.35">
      <c r="E360" s="162" t="s">
        <v>22</v>
      </c>
      <c r="F360" s="155" t="s">
        <v>394</v>
      </c>
      <c r="G360" s="176" t="s">
        <v>396</v>
      </c>
      <c r="H360" s="218" t="s">
        <v>81</v>
      </c>
      <c r="I360" s="155">
        <f>'IES Participantes 2026'!$BH$31</f>
        <v>3</v>
      </c>
      <c r="J360" s="156">
        <v>0</v>
      </c>
      <c r="K360" s="155">
        <v>19</v>
      </c>
      <c r="L360" s="171">
        <f t="shared" si="51"/>
        <v>0</v>
      </c>
      <c r="M360" s="155">
        <v>18</v>
      </c>
      <c r="N360" s="114">
        <f t="shared" si="52"/>
        <v>13500</v>
      </c>
      <c r="O360" s="155" t="s">
        <v>304</v>
      </c>
      <c r="P360" s="155" t="s">
        <v>395</v>
      </c>
      <c r="Q360" s="178">
        <v>8626.61</v>
      </c>
      <c r="R360" s="155" t="s">
        <v>309</v>
      </c>
      <c r="S360" s="156" t="str">
        <f t="shared" si="44"/>
        <v>1735</v>
      </c>
      <c r="T360" s="171">
        <f t="shared" si="58"/>
        <v>5205</v>
      </c>
      <c r="U360" s="155"/>
      <c r="V360" s="173"/>
      <c r="W360" s="155"/>
      <c r="X360" s="155"/>
    </row>
    <row r="361" spans="5:24" x14ac:dyDescent="0.35">
      <c r="E361" s="124" t="s">
        <v>22</v>
      </c>
      <c r="F361" s="127" t="s">
        <v>394</v>
      </c>
      <c r="G361" s="175" t="s">
        <v>396</v>
      </c>
      <c r="H361" s="219" t="s">
        <v>81</v>
      </c>
      <c r="I361" s="127">
        <v>3</v>
      </c>
      <c r="J361" s="20"/>
      <c r="K361" s="127"/>
      <c r="L361" s="134"/>
      <c r="M361" s="127"/>
      <c r="O361" s="127" t="s">
        <v>395</v>
      </c>
      <c r="P361" s="127" t="s">
        <v>332</v>
      </c>
      <c r="Q361" s="140">
        <v>3163.65</v>
      </c>
      <c r="R361" s="127" t="s">
        <v>308</v>
      </c>
      <c r="S361" s="20" t="str">
        <f t="shared" ref="S361" si="68">IF(R361="10 - 99","28",IF(R361="100 - 499","211",IF(R361="500 - 1999","309",IF(R361="2000 - 2999","395",IF(R361="3000 - 3999","580",IF(R361="4000 - 7999","1188",IF(R361="8000 - Max","1735",IF(R361=0,"0"))))))))</f>
        <v>580</v>
      </c>
      <c r="T361" s="134">
        <f t="shared" ref="T361" si="69">S361*I361</f>
        <v>1740</v>
      </c>
      <c r="U361" s="127"/>
      <c r="V361" s="131"/>
      <c r="W361" s="127"/>
      <c r="X361" s="127"/>
    </row>
    <row r="362" spans="5:24" x14ac:dyDescent="0.35">
      <c r="E362" s="124" t="s">
        <v>22</v>
      </c>
      <c r="F362" s="127" t="s">
        <v>394</v>
      </c>
      <c r="G362" s="175" t="s">
        <v>396</v>
      </c>
      <c r="H362" s="219" t="s">
        <v>81</v>
      </c>
      <c r="I362" s="127">
        <f>'IES Participantes 2026'!$BH$31</f>
        <v>3</v>
      </c>
      <c r="J362" s="20"/>
      <c r="K362" s="127"/>
      <c r="L362" s="134"/>
      <c r="M362" s="127"/>
      <c r="O362" s="127" t="s">
        <v>332</v>
      </c>
      <c r="P362" s="127" t="s">
        <v>333</v>
      </c>
      <c r="Q362" s="138">
        <v>241.86</v>
      </c>
      <c r="R362" s="127" t="s">
        <v>306</v>
      </c>
      <c r="S362" s="20" t="str">
        <f t="shared" si="44"/>
        <v>211</v>
      </c>
      <c r="T362" s="134">
        <f t="shared" si="58"/>
        <v>633</v>
      </c>
      <c r="U362" s="127"/>
      <c r="V362" s="131"/>
      <c r="W362" s="127"/>
      <c r="X362" s="127"/>
    </row>
    <row r="363" spans="5:24" x14ac:dyDescent="0.35">
      <c r="E363" s="124" t="s">
        <v>22</v>
      </c>
      <c r="F363" s="127" t="s">
        <v>394</v>
      </c>
      <c r="G363" s="175" t="s">
        <v>396</v>
      </c>
      <c r="H363" s="219" t="s">
        <v>81</v>
      </c>
      <c r="I363" s="127">
        <f>'IES Participantes 2026'!$BH$31</f>
        <v>3</v>
      </c>
      <c r="J363" s="20"/>
      <c r="K363" s="127"/>
      <c r="L363" s="134"/>
      <c r="M363" s="127"/>
      <c r="O363" s="127" t="s">
        <v>333</v>
      </c>
      <c r="P363" s="127" t="s">
        <v>334</v>
      </c>
      <c r="Q363" s="138">
        <v>2042</v>
      </c>
      <c r="R363" s="127" t="s">
        <v>307</v>
      </c>
      <c r="S363" s="20" t="str">
        <f t="shared" si="44"/>
        <v>395</v>
      </c>
      <c r="T363" s="134">
        <f t="shared" si="58"/>
        <v>1185</v>
      </c>
      <c r="U363" s="127"/>
      <c r="V363" s="131"/>
      <c r="W363" s="127"/>
      <c r="X363" s="127"/>
    </row>
    <row r="364" spans="5:24" x14ac:dyDescent="0.35">
      <c r="E364" s="124" t="s">
        <v>22</v>
      </c>
      <c r="F364" s="127" t="s">
        <v>394</v>
      </c>
      <c r="G364" s="175" t="s">
        <v>396</v>
      </c>
      <c r="H364" s="219" t="s">
        <v>81</v>
      </c>
      <c r="I364" s="127">
        <f>'IES Participantes 2026'!$BH$31</f>
        <v>3</v>
      </c>
      <c r="J364" s="20"/>
      <c r="K364" s="127"/>
      <c r="L364" s="134"/>
      <c r="M364" s="127"/>
      <c r="O364" s="127" t="s">
        <v>334</v>
      </c>
      <c r="P364" s="127" t="s">
        <v>335</v>
      </c>
      <c r="Q364" s="138">
        <v>2463.86</v>
      </c>
      <c r="R364" s="127" t="s">
        <v>307</v>
      </c>
      <c r="S364" s="20" t="str">
        <f t="shared" si="44"/>
        <v>395</v>
      </c>
      <c r="T364" s="134">
        <f t="shared" si="58"/>
        <v>1185</v>
      </c>
      <c r="U364" s="127"/>
      <c r="V364" s="131"/>
      <c r="W364" s="127"/>
      <c r="X364" s="127"/>
    </row>
    <row r="365" spans="5:24" x14ac:dyDescent="0.35">
      <c r="E365" s="162" t="s">
        <v>22</v>
      </c>
      <c r="F365" s="155" t="s">
        <v>394</v>
      </c>
      <c r="G365" s="176" t="s">
        <v>396</v>
      </c>
      <c r="H365" s="218" t="s">
        <v>83</v>
      </c>
      <c r="I365" s="155">
        <f>'IES Participantes 2026'!$BH$32</f>
        <v>3</v>
      </c>
      <c r="J365" s="156">
        <v>0</v>
      </c>
      <c r="K365" s="155">
        <v>19</v>
      </c>
      <c r="L365" s="171">
        <f t="shared" si="51"/>
        <v>0</v>
      </c>
      <c r="M365" s="155">
        <v>18</v>
      </c>
      <c r="N365" s="114">
        <f t="shared" si="52"/>
        <v>13500</v>
      </c>
      <c r="O365" s="155" t="s">
        <v>304</v>
      </c>
      <c r="P365" s="155" t="s">
        <v>395</v>
      </c>
      <c r="Q365" s="178">
        <v>8626.61</v>
      </c>
      <c r="R365" s="155" t="s">
        <v>309</v>
      </c>
      <c r="S365" s="156" t="str">
        <f t="shared" si="44"/>
        <v>1735</v>
      </c>
      <c r="T365" s="171">
        <f t="shared" si="58"/>
        <v>5205</v>
      </c>
      <c r="U365" s="155"/>
      <c r="V365" s="173"/>
      <c r="W365" s="155"/>
      <c r="X365" s="155"/>
    </row>
    <row r="366" spans="5:24" x14ac:dyDescent="0.35">
      <c r="E366" s="124" t="s">
        <v>22</v>
      </c>
      <c r="F366" s="127" t="s">
        <v>394</v>
      </c>
      <c r="G366" s="175" t="s">
        <v>396</v>
      </c>
      <c r="H366" s="219" t="s">
        <v>83</v>
      </c>
      <c r="I366" s="127">
        <v>3</v>
      </c>
      <c r="J366" s="20"/>
      <c r="K366" s="127"/>
      <c r="L366" s="134"/>
      <c r="M366" s="127"/>
      <c r="O366" s="127" t="s">
        <v>395</v>
      </c>
      <c r="P366" s="127" t="s">
        <v>332</v>
      </c>
      <c r="Q366" s="140">
        <v>3163.65</v>
      </c>
      <c r="R366" s="127" t="s">
        <v>308</v>
      </c>
      <c r="S366" s="20" t="str">
        <f t="shared" ref="S366" si="70">IF(R366="10 - 99","28",IF(R366="100 - 499","211",IF(R366="500 - 1999","309",IF(R366="2000 - 2999","395",IF(R366="3000 - 3999","580",IF(R366="4000 - 7999","1188",IF(R366="8000 - Max","1735",IF(R366=0,"0"))))))))</f>
        <v>580</v>
      </c>
      <c r="T366" s="134">
        <f t="shared" ref="T366" si="71">S366*I366</f>
        <v>1740</v>
      </c>
      <c r="U366" s="127"/>
      <c r="V366" s="131"/>
      <c r="W366" s="127"/>
      <c r="X366" s="127"/>
    </row>
    <row r="367" spans="5:24" x14ac:dyDescent="0.35">
      <c r="E367" s="124" t="s">
        <v>22</v>
      </c>
      <c r="F367" s="127" t="s">
        <v>394</v>
      </c>
      <c r="G367" s="175" t="s">
        <v>396</v>
      </c>
      <c r="H367" s="219" t="s">
        <v>83</v>
      </c>
      <c r="I367" s="127">
        <f>'IES Participantes 2026'!$BH$32</f>
        <v>3</v>
      </c>
      <c r="J367" s="20"/>
      <c r="K367" s="127"/>
      <c r="L367" s="134"/>
      <c r="M367" s="127"/>
      <c r="O367" s="127" t="s">
        <v>332</v>
      </c>
      <c r="P367" s="127" t="s">
        <v>333</v>
      </c>
      <c r="Q367" s="138">
        <v>241.86</v>
      </c>
      <c r="R367" s="127" t="s">
        <v>306</v>
      </c>
      <c r="S367" s="20" t="str">
        <f t="shared" si="44"/>
        <v>211</v>
      </c>
      <c r="T367" s="134">
        <f t="shared" si="58"/>
        <v>633</v>
      </c>
      <c r="U367" s="127"/>
      <c r="V367" s="131"/>
      <c r="W367" s="127"/>
      <c r="X367" s="127"/>
    </row>
    <row r="368" spans="5:24" x14ac:dyDescent="0.35">
      <c r="E368" s="124" t="s">
        <v>22</v>
      </c>
      <c r="F368" s="127" t="s">
        <v>394</v>
      </c>
      <c r="G368" s="175" t="s">
        <v>396</v>
      </c>
      <c r="H368" s="219" t="s">
        <v>83</v>
      </c>
      <c r="I368" s="127">
        <f>'IES Participantes 2026'!$BH$32</f>
        <v>3</v>
      </c>
      <c r="J368" s="20"/>
      <c r="K368" s="127"/>
      <c r="L368" s="134"/>
      <c r="M368" s="127"/>
      <c r="O368" s="127" t="s">
        <v>333</v>
      </c>
      <c r="P368" s="127" t="s">
        <v>334</v>
      </c>
      <c r="Q368" s="138">
        <v>2042</v>
      </c>
      <c r="R368" s="127" t="s">
        <v>307</v>
      </c>
      <c r="S368" s="20" t="str">
        <f t="shared" si="44"/>
        <v>395</v>
      </c>
      <c r="T368" s="134">
        <f t="shared" si="58"/>
        <v>1185</v>
      </c>
      <c r="U368" s="127"/>
      <c r="V368" s="131"/>
      <c r="W368" s="127"/>
      <c r="X368" s="127"/>
    </row>
    <row r="369" spans="5:24" x14ac:dyDescent="0.35">
      <c r="E369" s="125" t="s">
        <v>22</v>
      </c>
      <c r="F369" s="128" t="s">
        <v>394</v>
      </c>
      <c r="G369" s="201" t="s">
        <v>396</v>
      </c>
      <c r="H369" s="220" t="s">
        <v>83</v>
      </c>
      <c r="I369" s="128">
        <f>'IES Participantes 2026'!$BH$32</f>
        <v>3</v>
      </c>
      <c r="J369" s="120"/>
      <c r="K369" s="128"/>
      <c r="L369" s="135"/>
      <c r="M369" s="128"/>
      <c r="N369" s="27"/>
      <c r="O369" s="127" t="s">
        <v>334</v>
      </c>
      <c r="P369" s="127" t="s">
        <v>335</v>
      </c>
      <c r="Q369" s="138">
        <v>2463.86</v>
      </c>
      <c r="R369" s="127" t="s">
        <v>307</v>
      </c>
      <c r="S369" s="152" t="str">
        <f t="shared" si="44"/>
        <v>395</v>
      </c>
      <c r="T369" s="135">
        <f t="shared" si="58"/>
        <v>1185</v>
      </c>
      <c r="U369" s="128"/>
      <c r="V369" s="123"/>
      <c r="W369" s="128"/>
      <c r="X369" s="128"/>
    </row>
    <row r="370" spans="5:24" x14ac:dyDescent="0.35">
      <c r="E370" s="145" t="s">
        <v>347</v>
      </c>
      <c r="F370" s="144" t="s">
        <v>358</v>
      </c>
      <c r="G370" s="144" t="s">
        <v>34</v>
      </c>
      <c r="H370" s="210" t="str">
        <f>'IES Participantes 2026'!BJ11</f>
        <v>CESPU– Cooperativa de Ensino Superior Politécnico e Universitário, CRL</v>
      </c>
      <c r="I370" s="144">
        <f>'IES Participantes 2026'!BN11</f>
        <v>2</v>
      </c>
      <c r="J370" s="146">
        <v>0</v>
      </c>
      <c r="K370" s="144">
        <v>4</v>
      </c>
      <c r="L370" s="154">
        <f>$B$3*K370*I370</f>
        <v>0</v>
      </c>
      <c r="M370" s="144">
        <v>3</v>
      </c>
      <c r="N370" s="181">
        <f t="shared" si="52"/>
        <v>1500</v>
      </c>
      <c r="O370" s="144" t="s">
        <v>304</v>
      </c>
      <c r="P370" s="144" t="s">
        <v>338</v>
      </c>
      <c r="Q370" s="203">
        <v>1213.1300000000001</v>
      </c>
      <c r="R370" s="144" t="str">
        <f t="shared" ref="R370:R381" si="72">IF(OR(Q370="",Q370&lt;10),"Abaixo do intervalo",IF(Q370&lt;=99,"10 - 99",IF(Q370&lt;=499,"100 - 499",IF(Q370&lt;=1999,"500 - 1999",IF(Q370&lt;=2999,"2000 - 2999",IF(Q370&lt;=3999,"3000 - 3999",IF(Q370&lt;=7999,"4000 - 7999","8000 - Max")))))))</f>
        <v>500 - 1999</v>
      </c>
      <c r="S370" s="148" t="str">
        <f t="shared" si="44"/>
        <v>309</v>
      </c>
      <c r="T370" s="147">
        <f t="shared" si="58"/>
        <v>618</v>
      </c>
      <c r="U370" s="154">
        <f>SUM(J370:J382)</f>
        <v>0</v>
      </c>
      <c r="V370" s="154">
        <f>SUM(L370:L382)</f>
        <v>0</v>
      </c>
      <c r="W370" s="154">
        <f>SUM(N370:N382)</f>
        <v>18750</v>
      </c>
      <c r="X370" s="154">
        <f>SUM(T370:T382)</f>
        <v>7725</v>
      </c>
    </row>
    <row r="371" spans="5:24" x14ac:dyDescent="0.35">
      <c r="E371" s="124" t="s">
        <v>347</v>
      </c>
      <c r="F371" s="127" t="s">
        <v>358</v>
      </c>
      <c r="G371" s="127" t="s">
        <v>34</v>
      </c>
      <c r="H371" s="211" t="str">
        <f>'IES Participantes 2026'!BJ12</f>
        <v>Instituto Politécnico da Guarda</v>
      </c>
      <c r="I371" s="127">
        <f>'IES Participantes 2026'!BN12</f>
        <v>2</v>
      </c>
      <c r="J371" s="149">
        <v>0</v>
      </c>
      <c r="K371" s="127">
        <v>4</v>
      </c>
      <c r="L371" s="134">
        <f>$B$3*K371*I371</f>
        <v>0</v>
      </c>
      <c r="M371" s="127">
        <v>3</v>
      </c>
      <c r="N371">
        <f t="shared" si="52"/>
        <v>1500</v>
      </c>
      <c r="O371" s="127" t="s">
        <v>304</v>
      </c>
      <c r="P371" s="127" t="s">
        <v>338</v>
      </c>
      <c r="Q371" s="142">
        <v>1213.1300000000001</v>
      </c>
      <c r="R371" s="127" t="str">
        <f t="shared" si="72"/>
        <v>500 - 1999</v>
      </c>
      <c r="S371" s="150" t="str">
        <f t="shared" si="44"/>
        <v>309</v>
      </c>
      <c r="T371" s="20">
        <f t="shared" si="58"/>
        <v>618</v>
      </c>
      <c r="U371" s="127"/>
      <c r="V371" s="127"/>
      <c r="W371" s="127"/>
      <c r="X371" s="127"/>
    </row>
    <row r="372" spans="5:24" x14ac:dyDescent="0.35">
      <c r="E372" s="124" t="s">
        <v>347</v>
      </c>
      <c r="F372" s="127" t="s">
        <v>358</v>
      </c>
      <c r="G372" s="127" t="s">
        <v>34</v>
      </c>
      <c r="H372" s="211" t="str">
        <f>'IES Participantes 2026'!BJ13</f>
        <v>Instituto Politécnico de Bragança</v>
      </c>
      <c r="I372" s="127">
        <f>'IES Participantes 2026'!BN13</f>
        <v>2</v>
      </c>
      <c r="J372" s="149">
        <v>0</v>
      </c>
      <c r="K372" s="127">
        <v>4</v>
      </c>
      <c r="L372" s="134">
        <f t="shared" ref="L372:L383" si="73">$B$3*K372*I372</f>
        <v>0</v>
      </c>
      <c r="M372" s="127">
        <v>3</v>
      </c>
      <c r="N372">
        <f t="shared" si="52"/>
        <v>1500</v>
      </c>
      <c r="O372" s="127" t="s">
        <v>304</v>
      </c>
      <c r="P372" s="127" t="s">
        <v>338</v>
      </c>
      <c r="Q372" s="142">
        <v>1213.1300000000001</v>
      </c>
      <c r="R372" s="127" t="str">
        <f t="shared" si="72"/>
        <v>500 - 1999</v>
      </c>
      <c r="S372" s="150" t="str">
        <f t="shared" si="44"/>
        <v>309</v>
      </c>
      <c r="T372" s="20">
        <f t="shared" si="58"/>
        <v>618</v>
      </c>
      <c r="U372" s="127"/>
      <c r="V372" s="127"/>
      <c r="W372" s="127"/>
      <c r="X372" s="127"/>
    </row>
    <row r="373" spans="5:24" x14ac:dyDescent="0.35">
      <c r="E373" s="124" t="s">
        <v>347</v>
      </c>
      <c r="F373" s="127" t="s">
        <v>358</v>
      </c>
      <c r="G373" s="127" t="s">
        <v>34</v>
      </c>
      <c r="H373" s="211" t="str">
        <f>'IES Participantes 2026'!BJ14</f>
        <v xml:space="preserve">Instituto Politécnico de Leiria </v>
      </c>
      <c r="I373" s="127">
        <f>'IES Participantes 2026'!BN14</f>
        <v>2</v>
      </c>
      <c r="J373" s="149">
        <v>0</v>
      </c>
      <c r="K373" s="127">
        <v>4</v>
      </c>
      <c r="L373" s="134">
        <f t="shared" si="73"/>
        <v>0</v>
      </c>
      <c r="M373" s="127">
        <v>3</v>
      </c>
      <c r="N373">
        <f t="shared" si="52"/>
        <v>1500</v>
      </c>
      <c r="O373" s="127" t="s">
        <v>256</v>
      </c>
      <c r="P373" s="127" t="s">
        <v>338</v>
      </c>
      <c r="Q373" s="142">
        <v>1454.09</v>
      </c>
      <c r="R373" s="127" t="str">
        <f t="shared" si="72"/>
        <v>500 - 1999</v>
      </c>
      <c r="S373" s="150" t="str">
        <f t="shared" si="44"/>
        <v>309</v>
      </c>
      <c r="T373" s="20">
        <f t="shared" si="58"/>
        <v>618</v>
      </c>
      <c r="U373" s="127"/>
      <c r="V373" s="127"/>
      <c r="W373" s="127"/>
      <c r="X373" s="127"/>
    </row>
    <row r="374" spans="5:24" x14ac:dyDescent="0.35">
      <c r="E374" s="124" t="s">
        <v>347</v>
      </c>
      <c r="F374" s="127" t="s">
        <v>358</v>
      </c>
      <c r="G374" s="127" t="s">
        <v>34</v>
      </c>
      <c r="H374" s="211" t="str">
        <f>'IES Participantes 2026'!BJ15</f>
        <v>Instituto Politécnico de Portalegre</v>
      </c>
      <c r="I374" s="127">
        <f>'IES Participantes 2026'!BN15</f>
        <v>2</v>
      </c>
      <c r="J374" s="149">
        <v>0</v>
      </c>
      <c r="K374" s="127">
        <v>4</v>
      </c>
      <c r="L374" s="134">
        <f t="shared" si="73"/>
        <v>0</v>
      </c>
      <c r="M374" s="127">
        <v>3</v>
      </c>
      <c r="N374">
        <f t="shared" si="52"/>
        <v>1500</v>
      </c>
      <c r="O374" s="127" t="s">
        <v>256</v>
      </c>
      <c r="P374" s="127" t="s">
        <v>338</v>
      </c>
      <c r="Q374" s="142">
        <v>1454.09</v>
      </c>
      <c r="R374" s="127" t="str">
        <f t="shared" si="72"/>
        <v>500 - 1999</v>
      </c>
      <c r="S374" s="150" t="str">
        <f t="shared" si="44"/>
        <v>309</v>
      </c>
      <c r="T374" s="20">
        <f t="shared" si="58"/>
        <v>618</v>
      </c>
      <c r="U374" s="127"/>
      <c r="V374" s="127"/>
      <c r="W374" s="127"/>
      <c r="X374" s="127"/>
    </row>
    <row r="375" spans="5:24" x14ac:dyDescent="0.35">
      <c r="E375" s="124" t="s">
        <v>347</v>
      </c>
      <c r="F375" s="127" t="s">
        <v>358</v>
      </c>
      <c r="G375" s="127" t="s">
        <v>34</v>
      </c>
      <c r="H375" s="211" t="str">
        <f>'IES Participantes 2026'!BJ16</f>
        <v>Instituto Politécnico de Santarém</v>
      </c>
      <c r="I375" s="127">
        <f>'IES Participantes 2026'!BN16</f>
        <v>2</v>
      </c>
      <c r="J375" s="149">
        <v>0</v>
      </c>
      <c r="K375" s="127">
        <v>4</v>
      </c>
      <c r="L375" s="134">
        <f t="shared" si="73"/>
        <v>0</v>
      </c>
      <c r="M375" s="127">
        <v>3</v>
      </c>
      <c r="N375">
        <f t="shared" si="52"/>
        <v>1500</v>
      </c>
      <c r="O375" s="127" t="s">
        <v>256</v>
      </c>
      <c r="P375" s="127" t="s">
        <v>338</v>
      </c>
      <c r="Q375" s="142">
        <v>1454.09</v>
      </c>
      <c r="R375" s="127" t="str">
        <f t="shared" si="72"/>
        <v>500 - 1999</v>
      </c>
      <c r="S375" s="150" t="str">
        <f t="shared" si="44"/>
        <v>309</v>
      </c>
      <c r="T375" s="20">
        <f t="shared" si="58"/>
        <v>618</v>
      </c>
      <c r="U375" s="127"/>
      <c r="V375" s="127"/>
      <c r="W375" s="127"/>
      <c r="X375" s="127"/>
    </row>
    <row r="376" spans="5:24" x14ac:dyDescent="0.35">
      <c r="E376" s="124" t="s">
        <v>347</v>
      </c>
      <c r="F376" s="127" t="s">
        <v>358</v>
      </c>
      <c r="G376" s="127" t="s">
        <v>34</v>
      </c>
      <c r="H376" s="211" t="str">
        <f>'IES Participantes 2026'!BJ17</f>
        <v>Instituto Superior Miguel Torga</v>
      </c>
      <c r="I376" s="127">
        <f>'IES Participantes 2026'!BN17</f>
        <v>1</v>
      </c>
      <c r="J376" s="149">
        <v>0</v>
      </c>
      <c r="K376" s="127">
        <v>4</v>
      </c>
      <c r="L376" s="134">
        <f t="shared" si="73"/>
        <v>0</v>
      </c>
      <c r="M376" s="127">
        <v>3</v>
      </c>
      <c r="N376">
        <f t="shared" si="52"/>
        <v>750</v>
      </c>
      <c r="O376" s="127" t="s">
        <v>256</v>
      </c>
      <c r="P376" s="127" t="s">
        <v>338</v>
      </c>
      <c r="Q376" s="142">
        <v>1454.09</v>
      </c>
      <c r="R376" s="127" t="str">
        <f t="shared" si="72"/>
        <v>500 - 1999</v>
      </c>
      <c r="S376" s="150" t="str">
        <f t="shared" si="44"/>
        <v>309</v>
      </c>
      <c r="T376" s="20">
        <f t="shared" si="58"/>
        <v>309</v>
      </c>
      <c r="U376" s="127"/>
      <c r="V376" s="127"/>
      <c r="W376" s="127"/>
      <c r="X376" s="127"/>
    </row>
    <row r="377" spans="5:24" x14ac:dyDescent="0.35">
      <c r="E377" s="124" t="s">
        <v>347</v>
      </c>
      <c r="F377" s="127" t="s">
        <v>358</v>
      </c>
      <c r="G377" s="127" t="s">
        <v>34</v>
      </c>
      <c r="H377" s="211" t="str">
        <f>'IES Participantes 2026'!BJ18</f>
        <v>Santa Maria Health School</v>
      </c>
      <c r="I377" s="127">
        <f>'IES Participantes 2026'!BN18</f>
        <v>1</v>
      </c>
      <c r="J377" s="149">
        <v>0</v>
      </c>
      <c r="K377" s="127">
        <v>4</v>
      </c>
      <c r="L377" s="134">
        <f t="shared" si="73"/>
        <v>0</v>
      </c>
      <c r="M377" s="127">
        <v>3</v>
      </c>
      <c r="N377">
        <f t="shared" si="52"/>
        <v>750</v>
      </c>
      <c r="O377" s="127" t="s">
        <v>256</v>
      </c>
      <c r="P377" s="127" t="s">
        <v>338</v>
      </c>
      <c r="Q377" s="142">
        <v>1454.09</v>
      </c>
      <c r="R377" s="127" t="str">
        <f t="shared" si="72"/>
        <v>500 - 1999</v>
      </c>
      <c r="S377" s="150" t="str">
        <f t="shared" si="44"/>
        <v>309</v>
      </c>
      <c r="T377" s="20">
        <f t="shared" si="58"/>
        <v>309</v>
      </c>
      <c r="U377" s="127"/>
      <c r="V377" s="127"/>
      <c r="W377" s="127"/>
      <c r="X377" s="127"/>
    </row>
    <row r="378" spans="5:24" x14ac:dyDescent="0.35">
      <c r="E378" s="124" t="s">
        <v>347</v>
      </c>
      <c r="F378" s="127" t="s">
        <v>358</v>
      </c>
      <c r="G378" s="127" t="s">
        <v>34</v>
      </c>
      <c r="H378" s="211" t="str">
        <f>'IES Participantes 2026'!BJ19</f>
        <v>Universidade da Beira Interior</v>
      </c>
      <c r="I378" s="127">
        <f>'IES Participantes 2026'!BN19</f>
        <v>2</v>
      </c>
      <c r="J378" s="149">
        <v>0</v>
      </c>
      <c r="K378" s="127">
        <v>4</v>
      </c>
      <c r="L378" s="134">
        <f t="shared" si="73"/>
        <v>0</v>
      </c>
      <c r="M378" s="127">
        <v>3</v>
      </c>
      <c r="N378">
        <f t="shared" si="52"/>
        <v>1500</v>
      </c>
      <c r="O378" s="127" t="s">
        <v>304</v>
      </c>
      <c r="P378" s="127" t="s">
        <v>338</v>
      </c>
      <c r="Q378" s="142">
        <v>1213.1300000000001</v>
      </c>
      <c r="R378" s="127" t="str">
        <f t="shared" si="72"/>
        <v>500 - 1999</v>
      </c>
      <c r="S378" s="150" t="str">
        <f t="shared" si="44"/>
        <v>309</v>
      </c>
      <c r="T378" s="20">
        <f t="shared" si="58"/>
        <v>618</v>
      </c>
      <c r="U378" s="127"/>
      <c r="V378" s="127"/>
      <c r="W378" s="127"/>
      <c r="X378" s="127"/>
    </row>
    <row r="379" spans="5:24" x14ac:dyDescent="0.35">
      <c r="E379" s="124" t="s">
        <v>347</v>
      </c>
      <c r="F379" s="127" t="s">
        <v>358</v>
      </c>
      <c r="G379" s="127" t="s">
        <v>34</v>
      </c>
      <c r="H379" s="211" t="str">
        <f>'IES Participantes 2026'!BJ20</f>
        <v>Universidade de Coimbra</v>
      </c>
      <c r="I379" s="127">
        <f>'IES Participantes 2026'!BN20</f>
        <v>3</v>
      </c>
      <c r="J379" s="149">
        <v>0</v>
      </c>
      <c r="K379" s="127">
        <v>4</v>
      </c>
      <c r="L379" s="134">
        <f t="shared" si="73"/>
        <v>0</v>
      </c>
      <c r="M379" s="127">
        <v>3</v>
      </c>
      <c r="N379">
        <f t="shared" si="52"/>
        <v>2250</v>
      </c>
      <c r="O379" s="127" t="s">
        <v>256</v>
      </c>
      <c r="P379" s="127" t="s">
        <v>338</v>
      </c>
      <c r="Q379" s="142">
        <v>1454.09</v>
      </c>
      <c r="R379" s="127" t="str">
        <f t="shared" si="72"/>
        <v>500 - 1999</v>
      </c>
      <c r="S379" s="150" t="str">
        <f t="shared" si="44"/>
        <v>309</v>
      </c>
      <c r="T379" s="20">
        <f t="shared" si="58"/>
        <v>927</v>
      </c>
      <c r="U379" s="127"/>
      <c r="V379" s="127"/>
      <c r="W379" s="127"/>
      <c r="X379" s="127"/>
    </row>
    <row r="380" spans="5:24" x14ac:dyDescent="0.35">
      <c r="E380" s="124" t="s">
        <v>347</v>
      </c>
      <c r="F380" s="127" t="s">
        <v>358</v>
      </c>
      <c r="G380" s="127" t="s">
        <v>34</v>
      </c>
      <c r="H380" s="211" t="str">
        <f>'IES Participantes 2026'!BJ21</f>
        <v>Universidade de Évora</v>
      </c>
      <c r="I380" s="127">
        <f>'IES Participantes 2026'!BN21</f>
        <v>2</v>
      </c>
      <c r="J380" s="149">
        <v>0</v>
      </c>
      <c r="K380" s="127">
        <v>4</v>
      </c>
      <c r="L380" s="134">
        <f t="shared" si="73"/>
        <v>0</v>
      </c>
      <c r="M380" s="127">
        <v>3</v>
      </c>
      <c r="N380">
        <f t="shared" si="52"/>
        <v>1500</v>
      </c>
      <c r="O380" s="127" t="s">
        <v>256</v>
      </c>
      <c r="P380" s="127" t="s">
        <v>338</v>
      </c>
      <c r="Q380" s="142">
        <v>1454.09</v>
      </c>
      <c r="R380" s="127" t="str">
        <f t="shared" si="72"/>
        <v>500 - 1999</v>
      </c>
      <c r="S380" s="150" t="str">
        <f t="shared" si="44"/>
        <v>309</v>
      </c>
      <c r="T380" s="20">
        <f t="shared" si="58"/>
        <v>618</v>
      </c>
      <c r="U380" s="127"/>
      <c r="V380" s="127"/>
      <c r="W380" s="127"/>
      <c r="X380" s="127"/>
    </row>
    <row r="381" spans="5:24" x14ac:dyDescent="0.35">
      <c r="E381" s="124" t="s">
        <v>347</v>
      </c>
      <c r="F381" s="127" t="s">
        <v>358</v>
      </c>
      <c r="G381" s="127" t="s">
        <v>34</v>
      </c>
      <c r="H381" s="211" t="str">
        <f>'IES Participantes 2026'!BJ22</f>
        <v>Universidade de Trás os Montes e Alto Douro</v>
      </c>
      <c r="I381" s="127">
        <f>'IES Participantes 2026'!BN22</f>
        <v>2</v>
      </c>
      <c r="J381" s="149">
        <v>0</v>
      </c>
      <c r="K381" s="127">
        <v>4</v>
      </c>
      <c r="L381" s="134">
        <f t="shared" si="73"/>
        <v>0</v>
      </c>
      <c r="M381" s="127">
        <v>3</v>
      </c>
      <c r="N381">
        <f t="shared" si="52"/>
        <v>1500</v>
      </c>
      <c r="O381" s="127" t="s">
        <v>304</v>
      </c>
      <c r="P381" s="127" t="s">
        <v>338</v>
      </c>
      <c r="Q381" s="142">
        <v>1213.1300000000001</v>
      </c>
      <c r="R381" s="127" t="str">
        <f t="shared" si="72"/>
        <v>500 - 1999</v>
      </c>
      <c r="S381" s="150" t="str">
        <f t="shared" si="44"/>
        <v>309</v>
      </c>
      <c r="T381" s="20">
        <f t="shared" si="58"/>
        <v>618</v>
      </c>
      <c r="U381" s="127"/>
      <c r="V381" s="127"/>
      <c r="W381" s="127"/>
      <c r="X381" s="127"/>
    </row>
    <row r="382" spans="5:24" x14ac:dyDescent="0.35">
      <c r="E382" s="125" t="s">
        <v>347</v>
      </c>
      <c r="F382" s="128" t="s">
        <v>358</v>
      </c>
      <c r="G382" s="128" t="s">
        <v>34</v>
      </c>
      <c r="H382" s="212" t="str">
        <f>'IES Participantes 2026'!BJ23</f>
        <v>Universidade Lusíada / Fundação Minerva</v>
      </c>
      <c r="I382" s="128">
        <f>'IES Participantes 2026'!BN23</f>
        <v>2</v>
      </c>
      <c r="J382" s="151">
        <v>0</v>
      </c>
      <c r="K382" s="128">
        <v>4</v>
      </c>
      <c r="L382" s="135">
        <f t="shared" si="73"/>
        <v>0</v>
      </c>
      <c r="M382" s="128">
        <v>3</v>
      </c>
      <c r="N382" s="27">
        <f t="shared" si="52"/>
        <v>1500</v>
      </c>
      <c r="O382" s="128" t="s">
        <v>304</v>
      </c>
      <c r="P382" s="128" t="s">
        <v>338</v>
      </c>
      <c r="Q382" s="143">
        <v>1213.1300000000001</v>
      </c>
      <c r="R382" s="128" t="str">
        <f>IF(OR(Q382="",Q382&lt;10),"Abaixo do intervalo",IF(Q382&lt;=99,"10 - 99",IF(Q382&lt;=499,"100 - 499",IF(Q382&lt;=1999,"500 - 1999",IF(Q382&lt;=2999,"2000 - 2999",IF(Q382&lt;=3999,"3000 - 3999",IF(Q382&lt;=7999,"4000 - 7999","8000 - Max")))))))</f>
        <v>500 - 1999</v>
      </c>
      <c r="S382" s="152" t="str">
        <f>IF(R382="10 - 99","28",IF(R382="100 - 499","211",IF(R382="500 - 1999","309",IF(R382="2000 - 2999","395",IF(R382="3000 - 3999","580",IF(R382="4000 - 7999","1188",IF(R382="8000 - Max","1735",IF(R382=0,"0"))))))))</f>
        <v>309</v>
      </c>
      <c r="T382" s="120">
        <f>S382*I382</f>
        <v>618</v>
      </c>
      <c r="U382" s="128"/>
      <c r="V382" s="128"/>
      <c r="W382" s="128"/>
      <c r="X382" s="128"/>
    </row>
    <row r="383" spans="5:24" x14ac:dyDescent="0.35">
      <c r="E383" s="161" t="s">
        <v>1</v>
      </c>
      <c r="F383" s="164" t="s">
        <v>379</v>
      </c>
      <c r="G383" s="164" t="s">
        <v>397</v>
      </c>
      <c r="H383" s="216" t="s">
        <v>144</v>
      </c>
      <c r="I383" s="164">
        <f>'IES Participantes 2026'!$BT$9</f>
        <v>2</v>
      </c>
      <c r="J383" s="170">
        <v>0</v>
      </c>
      <c r="K383" s="164">
        <v>14</v>
      </c>
      <c r="L383" s="170">
        <f t="shared" si="73"/>
        <v>0</v>
      </c>
      <c r="M383" s="164">
        <v>13</v>
      </c>
      <c r="N383" s="164">
        <f t="shared" si="52"/>
        <v>6500</v>
      </c>
      <c r="O383" s="164" t="s">
        <v>304</v>
      </c>
      <c r="P383" s="164" t="s">
        <v>339</v>
      </c>
      <c r="Q383" s="177">
        <v>9404.26</v>
      </c>
      <c r="R383" s="164" t="str">
        <f>IF(OR(Q383="",Q383&lt;10),"Abaixo do intervalo",IF(Q383&lt;=99,"10 - 99",IF(Q383&lt;=499,"100 - 499",IF(Q383&lt;=1999,"500 - 1999",IF(Q383&lt;=2999,"2000 - 2999",IF(Q383&lt;=3999,"3000 - 3999",IF(Q383&lt;=7999,"4000 - 7999","8000 - Max")))))))</f>
        <v>8000 - Max</v>
      </c>
      <c r="S383" s="170" t="str">
        <f>IF(R383="10 - 99","28",IF(R383="100 - 499","211",IF(R383="500 - 1999","309",IF(R383="2000 - 2999","395",IF(R383="3000 - 3999","580",IF(R383="4000 - 7999","1188",IF(R383="8000 - Max","1735",IF(R383=0,"0"))))))))</f>
        <v>1735</v>
      </c>
      <c r="T383" s="170">
        <f>S383*I383</f>
        <v>3470</v>
      </c>
      <c r="U383" s="170">
        <f>SUM(J383:J409)</f>
        <v>0</v>
      </c>
      <c r="V383" s="170">
        <f>SUM(L383:L409)</f>
        <v>0</v>
      </c>
      <c r="W383" s="170">
        <f>SUM(N383:N409)</f>
        <v>68250</v>
      </c>
      <c r="X383" s="170">
        <f>SUM(T383:T409)</f>
        <v>49413</v>
      </c>
    </row>
    <row r="384" spans="5:24" x14ac:dyDescent="0.35">
      <c r="E384" s="124" t="s">
        <v>1</v>
      </c>
      <c r="F384" s="127" t="s">
        <v>379</v>
      </c>
      <c r="G384" s="127" t="s">
        <v>397</v>
      </c>
      <c r="H384" s="211" t="s">
        <v>144</v>
      </c>
      <c r="I384" s="127">
        <v>2</v>
      </c>
      <c r="J384" s="134"/>
      <c r="K384" s="127"/>
      <c r="L384" s="134"/>
      <c r="M384" s="127"/>
      <c r="N384" s="127"/>
      <c r="O384" s="127" t="s">
        <v>339</v>
      </c>
      <c r="P384" s="127" t="s">
        <v>398</v>
      </c>
      <c r="Q384" s="140">
        <v>1516.86</v>
      </c>
      <c r="R384" s="127" t="str">
        <f>IF(OR(Q384="",Q384&lt;10),"Abaixo do intervalo",IF(Q384&lt;=99,"10 - 99",IF(Q384&lt;=499,"100 - 499",IF(Q384&lt;=1999,"500 - 1999",IF(Q384&lt;=2999,"2000 - 2999",IF(Q384&lt;=3999,"3000 - 3999",IF(Q384&lt;=7999,"4000 - 7999","8000 - Max")))))))</f>
        <v>500 - 1999</v>
      </c>
      <c r="S384" s="134" t="str">
        <f>IF(R384="10 - 99","28",IF(R384="100 - 499","211",IF(R384="500 - 1999","309",IF(R384="2000 - 2999","395",IF(R384="3000 - 3999","580",IF(R384="4000 - 7999","1188",IF(R384="8000 - Max","1735",IF(R384=0,"0"))))))))</f>
        <v>309</v>
      </c>
      <c r="T384" s="134">
        <f t="shared" ref="T384:T407" si="74">S384*I384</f>
        <v>618</v>
      </c>
      <c r="U384" s="134"/>
      <c r="V384" s="134"/>
      <c r="W384" s="134"/>
      <c r="X384" s="134"/>
    </row>
    <row r="385" spans="5:24" x14ac:dyDescent="0.35">
      <c r="E385" s="124" t="s">
        <v>1</v>
      </c>
      <c r="F385" s="127" t="s">
        <v>379</v>
      </c>
      <c r="G385" s="127" t="s">
        <v>397</v>
      </c>
      <c r="H385" s="211" t="s">
        <v>144</v>
      </c>
      <c r="I385" s="127">
        <f>'IES Participantes 2026'!$BT$9</f>
        <v>2</v>
      </c>
      <c r="J385" s="134"/>
      <c r="K385" s="127"/>
      <c r="L385" s="134"/>
      <c r="M385" s="127"/>
      <c r="N385" s="127"/>
      <c r="O385" s="127" t="s">
        <v>398</v>
      </c>
      <c r="P385" s="127" t="s">
        <v>341</v>
      </c>
      <c r="Q385" s="138">
        <v>1659.44</v>
      </c>
      <c r="R385" s="127" t="str">
        <f t="shared" ref="R385:R409" si="75">IF(OR(Q385="",Q385&lt;10),"Abaixo do intervalo",IF(Q385&lt;=99,"10 - 99",IF(Q385&lt;=499,"100 - 499",IF(Q385&lt;=1999,"500 - 1999",IF(Q385&lt;=2999,"2000 - 2999",IF(Q385&lt;=3999,"3000 - 3999",IF(Q385&lt;=7999,"4000 - 7999","8000 - Max")))))))</f>
        <v>500 - 1999</v>
      </c>
      <c r="S385" s="134" t="str">
        <f t="shared" ref="S385:S409" si="76">IF(R385="10 - 99","28",IF(R385="100 - 499","211",IF(R385="500 - 1999","309",IF(R385="2000 - 2999","395",IF(R385="3000 - 3999","580",IF(R385="4000 - 7999","1188",IF(R385="8000 - Max","1735",IF(R385=0,"0"))))))))</f>
        <v>309</v>
      </c>
      <c r="T385" s="134">
        <f t="shared" si="74"/>
        <v>618</v>
      </c>
      <c r="U385" s="127"/>
      <c r="V385" s="127"/>
      <c r="W385" s="127"/>
      <c r="X385" s="127"/>
    </row>
    <row r="386" spans="5:24" x14ac:dyDescent="0.35">
      <c r="E386" s="162" t="s">
        <v>1</v>
      </c>
      <c r="F386" s="155" t="s">
        <v>379</v>
      </c>
      <c r="G386" s="155" t="s">
        <v>397</v>
      </c>
      <c r="H386" s="217" t="s">
        <v>139</v>
      </c>
      <c r="I386" s="155">
        <f>'IES Participantes 2026'!$BT$10</f>
        <v>2</v>
      </c>
      <c r="J386" s="171">
        <v>0</v>
      </c>
      <c r="K386" s="155">
        <v>14</v>
      </c>
      <c r="L386" s="171">
        <f>$B$3*K386*I386</f>
        <v>0</v>
      </c>
      <c r="M386" s="155">
        <v>13</v>
      </c>
      <c r="N386" s="155">
        <f t="shared" si="52"/>
        <v>6500</v>
      </c>
      <c r="O386" s="155" t="s">
        <v>304</v>
      </c>
      <c r="P386" s="155" t="s">
        <v>339</v>
      </c>
      <c r="Q386" s="178">
        <v>9404.26</v>
      </c>
      <c r="R386" s="155" t="str">
        <f t="shared" si="75"/>
        <v>8000 - Max</v>
      </c>
      <c r="S386" s="171" t="str">
        <f t="shared" si="76"/>
        <v>1735</v>
      </c>
      <c r="T386" s="171">
        <f t="shared" si="74"/>
        <v>3470</v>
      </c>
      <c r="U386" s="155"/>
      <c r="V386" s="155"/>
      <c r="W386" s="155"/>
      <c r="X386" s="155"/>
    </row>
    <row r="387" spans="5:24" x14ac:dyDescent="0.35">
      <c r="E387" s="124" t="s">
        <v>1</v>
      </c>
      <c r="F387" s="127" t="s">
        <v>379</v>
      </c>
      <c r="G387" s="127" t="s">
        <v>397</v>
      </c>
      <c r="H387" s="211" t="s">
        <v>139</v>
      </c>
      <c r="I387" s="127">
        <v>2</v>
      </c>
      <c r="J387" s="134"/>
      <c r="K387" s="127"/>
      <c r="L387" s="134"/>
      <c r="M387" s="127"/>
      <c r="N387" s="127"/>
      <c r="O387" s="127" t="s">
        <v>339</v>
      </c>
      <c r="P387" s="127" t="s">
        <v>398</v>
      </c>
      <c r="Q387" s="140">
        <v>1516.86</v>
      </c>
      <c r="R387" s="127" t="str">
        <f t="shared" si="75"/>
        <v>500 - 1999</v>
      </c>
      <c r="S387" s="134" t="str">
        <f t="shared" si="76"/>
        <v>309</v>
      </c>
      <c r="T387" s="134">
        <f t="shared" si="74"/>
        <v>618</v>
      </c>
      <c r="U387" s="127"/>
      <c r="V387" s="127"/>
      <c r="W387" s="127"/>
      <c r="X387" s="127"/>
    </row>
    <row r="388" spans="5:24" x14ac:dyDescent="0.35">
      <c r="E388" s="124" t="s">
        <v>1</v>
      </c>
      <c r="F388" s="127" t="s">
        <v>379</v>
      </c>
      <c r="G388" s="127" t="s">
        <v>397</v>
      </c>
      <c r="H388" s="211" t="s">
        <v>139</v>
      </c>
      <c r="I388" s="127">
        <f>'IES Participantes 2026'!$BT$10</f>
        <v>2</v>
      </c>
      <c r="J388" s="134"/>
      <c r="K388" s="127"/>
      <c r="L388" s="134"/>
      <c r="M388" s="127"/>
      <c r="N388" s="127"/>
      <c r="O388" s="127" t="s">
        <v>398</v>
      </c>
      <c r="P388" s="127" t="s">
        <v>341</v>
      </c>
      <c r="Q388" s="138">
        <v>1659.44</v>
      </c>
      <c r="R388" s="127" t="str">
        <f t="shared" si="75"/>
        <v>500 - 1999</v>
      </c>
      <c r="S388" s="134" t="str">
        <f t="shared" si="76"/>
        <v>309</v>
      </c>
      <c r="T388" s="134">
        <f t="shared" si="74"/>
        <v>618</v>
      </c>
      <c r="U388" s="127"/>
      <c r="V388" s="127"/>
      <c r="W388" s="127"/>
      <c r="X388" s="127"/>
    </row>
    <row r="389" spans="5:24" x14ac:dyDescent="0.35">
      <c r="E389" s="162" t="s">
        <v>1</v>
      </c>
      <c r="F389" s="155" t="s">
        <v>379</v>
      </c>
      <c r="G389" s="155" t="s">
        <v>397</v>
      </c>
      <c r="H389" s="217" t="s">
        <v>142</v>
      </c>
      <c r="I389" s="155">
        <f>'IES Participantes 2026'!$BT$11</f>
        <v>2</v>
      </c>
      <c r="J389" s="171">
        <v>0</v>
      </c>
      <c r="K389" s="155">
        <v>14</v>
      </c>
      <c r="L389" s="171">
        <f t="shared" ref="L389:L407" si="77">$B$3*K389*I389</f>
        <v>0</v>
      </c>
      <c r="M389" s="155">
        <v>13</v>
      </c>
      <c r="N389" s="155">
        <f t="shared" si="52"/>
        <v>6500</v>
      </c>
      <c r="O389" s="155" t="s">
        <v>304</v>
      </c>
      <c r="P389" s="155" t="s">
        <v>339</v>
      </c>
      <c r="Q389" s="178">
        <v>9404.26</v>
      </c>
      <c r="R389" s="155" t="str">
        <f t="shared" si="75"/>
        <v>8000 - Max</v>
      </c>
      <c r="S389" s="171" t="str">
        <f t="shared" si="76"/>
        <v>1735</v>
      </c>
      <c r="T389" s="171">
        <f t="shared" si="74"/>
        <v>3470</v>
      </c>
      <c r="U389" s="155"/>
      <c r="V389" s="155"/>
      <c r="W389" s="155"/>
      <c r="X389" s="155"/>
    </row>
    <row r="390" spans="5:24" x14ac:dyDescent="0.35">
      <c r="E390" s="124" t="s">
        <v>1</v>
      </c>
      <c r="F390" s="127" t="s">
        <v>379</v>
      </c>
      <c r="G390" s="127" t="s">
        <v>397</v>
      </c>
      <c r="H390" s="211" t="s">
        <v>142</v>
      </c>
      <c r="I390" s="127">
        <v>2</v>
      </c>
      <c r="J390" s="134"/>
      <c r="K390" s="127"/>
      <c r="L390" s="134"/>
      <c r="M390" s="127"/>
      <c r="N390" s="127"/>
      <c r="O390" s="127" t="s">
        <v>339</v>
      </c>
      <c r="P390" s="127" t="s">
        <v>398</v>
      </c>
      <c r="Q390" s="140">
        <v>1516.86</v>
      </c>
      <c r="R390" s="127" t="str">
        <f t="shared" si="75"/>
        <v>500 - 1999</v>
      </c>
      <c r="S390" s="134" t="str">
        <f t="shared" ref="S390" si="78">IF(R390="10 - 99","28",IF(R390="100 - 499","211",IF(R390="500 - 1999","309",IF(R390="2000 - 2999","395",IF(R390="3000 - 3999","580",IF(R390="4000 - 7999","1188",IF(R390="8000 - Max","1735",IF(R390=0,"0"))))))))</f>
        <v>309</v>
      </c>
      <c r="T390" s="134">
        <f t="shared" ref="T390" si="79">S390*I390</f>
        <v>618</v>
      </c>
      <c r="U390" s="127"/>
      <c r="V390" s="127"/>
      <c r="W390" s="127"/>
      <c r="X390" s="127"/>
    </row>
    <row r="391" spans="5:24" x14ac:dyDescent="0.35">
      <c r="E391" s="124" t="s">
        <v>1</v>
      </c>
      <c r="F391" s="127" t="s">
        <v>379</v>
      </c>
      <c r="G391" s="127" t="s">
        <v>397</v>
      </c>
      <c r="H391" s="211" t="s">
        <v>142</v>
      </c>
      <c r="I391" s="127">
        <f>'IES Participantes 2026'!$BT$11</f>
        <v>2</v>
      </c>
      <c r="J391" s="134"/>
      <c r="K391" s="127"/>
      <c r="L391" s="134"/>
      <c r="M391" s="127"/>
      <c r="N391" s="127"/>
      <c r="O391" s="127" t="s">
        <v>398</v>
      </c>
      <c r="P391" s="127" t="s">
        <v>341</v>
      </c>
      <c r="Q391" s="138">
        <v>1659.44</v>
      </c>
      <c r="R391" s="127" t="str">
        <f t="shared" si="75"/>
        <v>500 - 1999</v>
      </c>
      <c r="S391" s="134" t="str">
        <f t="shared" si="76"/>
        <v>309</v>
      </c>
      <c r="T391" s="134">
        <f t="shared" si="74"/>
        <v>618</v>
      </c>
      <c r="U391" s="127"/>
      <c r="V391" s="127"/>
      <c r="W391" s="127"/>
      <c r="X391" s="127"/>
    </row>
    <row r="392" spans="5:24" x14ac:dyDescent="0.35">
      <c r="E392" s="162" t="s">
        <v>1</v>
      </c>
      <c r="F392" s="155" t="s">
        <v>379</v>
      </c>
      <c r="G392" s="155" t="s">
        <v>397</v>
      </c>
      <c r="H392" s="217" t="s">
        <v>148</v>
      </c>
      <c r="I392" s="155">
        <f>'IES Participantes 2026'!$BT$12</f>
        <v>2</v>
      </c>
      <c r="J392" s="171">
        <v>0</v>
      </c>
      <c r="K392" s="155">
        <v>14</v>
      </c>
      <c r="L392" s="171">
        <f t="shared" si="77"/>
        <v>0</v>
      </c>
      <c r="M392" s="155">
        <v>13</v>
      </c>
      <c r="N392" s="155">
        <f t="shared" si="52"/>
        <v>6500</v>
      </c>
      <c r="O392" s="155" t="s">
        <v>304</v>
      </c>
      <c r="P392" s="155" t="s">
        <v>339</v>
      </c>
      <c r="Q392" s="178">
        <v>9404.26</v>
      </c>
      <c r="R392" s="155" t="str">
        <f t="shared" si="75"/>
        <v>8000 - Max</v>
      </c>
      <c r="S392" s="171" t="str">
        <f t="shared" si="76"/>
        <v>1735</v>
      </c>
      <c r="T392" s="171">
        <f t="shared" si="74"/>
        <v>3470</v>
      </c>
      <c r="U392" s="155"/>
      <c r="V392" s="155"/>
      <c r="W392" s="155"/>
      <c r="X392" s="155"/>
    </row>
    <row r="393" spans="5:24" x14ac:dyDescent="0.35">
      <c r="E393" s="124" t="s">
        <v>1</v>
      </c>
      <c r="F393" s="127" t="s">
        <v>379</v>
      </c>
      <c r="G393" s="127" t="s">
        <v>397</v>
      </c>
      <c r="H393" s="211" t="s">
        <v>148</v>
      </c>
      <c r="I393" s="127">
        <v>2</v>
      </c>
      <c r="J393" s="134"/>
      <c r="K393" s="127"/>
      <c r="L393" s="134"/>
      <c r="M393" s="127"/>
      <c r="N393" s="127"/>
      <c r="O393" s="127" t="s">
        <v>339</v>
      </c>
      <c r="P393" s="127" t="s">
        <v>398</v>
      </c>
      <c r="Q393" s="140">
        <v>1516.86</v>
      </c>
      <c r="R393" s="127" t="str">
        <f t="shared" si="75"/>
        <v>500 - 1999</v>
      </c>
      <c r="S393" s="134" t="str">
        <f t="shared" ref="S393" si="80">IF(R393="10 - 99","28",IF(R393="100 - 499","211",IF(R393="500 - 1999","309",IF(R393="2000 - 2999","395",IF(R393="3000 - 3999","580",IF(R393="4000 - 7999","1188",IF(R393="8000 - Max","1735",IF(R393=0,"0"))))))))</f>
        <v>309</v>
      </c>
      <c r="T393" s="134">
        <f t="shared" ref="T393" si="81">S393*I393</f>
        <v>618</v>
      </c>
      <c r="U393" s="127"/>
      <c r="V393" s="127"/>
      <c r="W393" s="127"/>
      <c r="X393" s="127"/>
    </row>
    <row r="394" spans="5:24" x14ac:dyDescent="0.35">
      <c r="E394" s="124" t="s">
        <v>1</v>
      </c>
      <c r="F394" s="127" t="s">
        <v>379</v>
      </c>
      <c r="G394" s="127" t="s">
        <v>397</v>
      </c>
      <c r="H394" s="211" t="s">
        <v>148</v>
      </c>
      <c r="I394" s="127">
        <f>'IES Participantes 2026'!$BT$12</f>
        <v>2</v>
      </c>
      <c r="J394" s="134"/>
      <c r="K394" s="127"/>
      <c r="L394" s="134"/>
      <c r="M394" s="127"/>
      <c r="N394" s="127"/>
      <c r="O394" s="127" t="s">
        <v>398</v>
      </c>
      <c r="P394" s="127" t="s">
        <v>341</v>
      </c>
      <c r="Q394" s="138">
        <v>1659.44</v>
      </c>
      <c r="R394" s="127" t="str">
        <f t="shared" si="75"/>
        <v>500 - 1999</v>
      </c>
      <c r="S394" s="134" t="str">
        <f t="shared" si="76"/>
        <v>309</v>
      </c>
      <c r="T394" s="134">
        <f t="shared" si="74"/>
        <v>618</v>
      </c>
      <c r="U394" s="127"/>
      <c r="V394" s="127"/>
      <c r="W394" s="127"/>
      <c r="X394" s="127"/>
    </row>
    <row r="395" spans="5:24" x14ac:dyDescent="0.35">
      <c r="E395" s="162" t="s">
        <v>1</v>
      </c>
      <c r="F395" s="155" t="s">
        <v>379</v>
      </c>
      <c r="G395" s="155" t="s">
        <v>397</v>
      </c>
      <c r="H395" s="217" t="s">
        <v>74</v>
      </c>
      <c r="I395" s="155">
        <f>'IES Participantes 2026'!$BT$13</f>
        <v>2</v>
      </c>
      <c r="J395" s="171">
        <v>0</v>
      </c>
      <c r="K395" s="155">
        <v>14</v>
      </c>
      <c r="L395" s="171">
        <f t="shared" si="77"/>
        <v>0</v>
      </c>
      <c r="M395" s="155">
        <v>13</v>
      </c>
      <c r="N395" s="155">
        <f t="shared" si="52"/>
        <v>6500</v>
      </c>
      <c r="O395" s="155" t="s">
        <v>304</v>
      </c>
      <c r="P395" s="155" t="s">
        <v>339</v>
      </c>
      <c r="Q395" s="178">
        <v>9404.26</v>
      </c>
      <c r="R395" s="155" t="str">
        <f t="shared" si="75"/>
        <v>8000 - Max</v>
      </c>
      <c r="S395" s="171" t="str">
        <f t="shared" si="76"/>
        <v>1735</v>
      </c>
      <c r="T395" s="171">
        <f t="shared" si="74"/>
        <v>3470</v>
      </c>
      <c r="U395" s="155"/>
      <c r="V395" s="155"/>
      <c r="W395" s="155"/>
      <c r="X395" s="155"/>
    </row>
    <row r="396" spans="5:24" x14ac:dyDescent="0.35">
      <c r="E396" s="124" t="s">
        <v>1</v>
      </c>
      <c r="F396" s="127" t="s">
        <v>379</v>
      </c>
      <c r="G396" s="127" t="s">
        <v>397</v>
      </c>
      <c r="H396" s="211" t="s">
        <v>74</v>
      </c>
      <c r="I396" s="127">
        <v>2</v>
      </c>
      <c r="J396" s="134"/>
      <c r="K396" s="127"/>
      <c r="L396" s="134"/>
      <c r="M396" s="127"/>
      <c r="N396" s="127"/>
      <c r="O396" s="127" t="s">
        <v>339</v>
      </c>
      <c r="P396" s="127" t="s">
        <v>398</v>
      </c>
      <c r="Q396" s="140">
        <v>1516.86</v>
      </c>
      <c r="R396" s="127" t="str">
        <f t="shared" si="75"/>
        <v>500 - 1999</v>
      </c>
      <c r="S396" s="134" t="str">
        <f t="shared" ref="S396" si="82">IF(R396="10 - 99","28",IF(R396="100 - 499","211",IF(R396="500 - 1999","309",IF(R396="2000 - 2999","395",IF(R396="3000 - 3999","580",IF(R396="4000 - 7999","1188",IF(R396="8000 - Max","1735",IF(R396=0,"0"))))))))</f>
        <v>309</v>
      </c>
      <c r="T396" s="134">
        <f t="shared" ref="T396" si="83">S396*I396</f>
        <v>618</v>
      </c>
      <c r="U396" s="127"/>
      <c r="V396" s="127"/>
      <c r="W396" s="127"/>
      <c r="X396" s="127"/>
    </row>
    <row r="397" spans="5:24" x14ac:dyDescent="0.35">
      <c r="E397" s="124" t="s">
        <v>1</v>
      </c>
      <c r="F397" s="127" t="s">
        <v>379</v>
      </c>
      <c r="G397" s="127" t="s">
        <v>397</v>
      </c>
      <c r="H397" s="211" t="s">
        <v>74</v>
      </c>
      <c r="I397" s="127">
        <f>'IES Participantes 2026'!$BT$13</f>
        <v>2</v>
      </c>
      <c r="J397" s="134"/>
      <c r="K397" s="127"/>
      <c r="L397" s="134"/>
      <c r="M397" s="127"/>
      <c r="N397" s="127"/>
      <c r="O397" s="127" t="s">
        <v>398</v>
      </c>
      <c r="P397" s="127" t="s">
        <v>341</v>
      </c>
      <c r="Q397" s="138">
        <v>1659.44</v>
      </c>
      <c r="R397" s="127" t="str">
        <f t="shared" si="75"/>
        <v>500 - 1999</v>
      </c>
      <c r="S397" s="134" t="str">
        <f t="shared" si="76"/>
        <v>309</v>
      </c>
      <c r="T397" s="134">
        <f t="shared" si="74"/>
        <v>618</v>
      </c>
      <c r="U397" s="127"/>
      <c r="V397" s="127"/>
      <c r="W397" s="127"/>
      <c r="X397" s="127"/>
    </row>
    <row r="398" spans="5:24" x14ac:dyDescent="0.35">
      <c r="E398" s="162" t="s">
        <v>1</v>
      </c>
      <c r="F398" s="155" t="s">
        <v>379</v>
      </c>
      <c r="G398" s="155" t="s">
        <v>397</v>
      </c>
      <c r="H398" s="217" t="s">
        <v>127</v>
      </c>
      <c r="I398" s="155">
        <f>'IES Participantes 2026'!$BT$14</f>
        <v>2</v>
      </c>
      <c r="J398" s="171">
        <v>0</v>
      </c>
      <c r="K398" s="155">
        <v>14</v>
      </c>
      <c r="L398" s="171">
        <f t="shared" si="77"/>
        <v>0</v>
      </c>
      <c r="M398" s="155">
        <v>13</v>
      </c>
      <c r="N398" s="155">
        <f t="shared" si="52"/>
        <v>6500</v>
      </c>
      <c r="O398" s="155" t="s">
        <v>304</v>
      </c>
      <c r="P398" s="155" t="s">
        <v>339</v>
      </c>
      <c r="Q398" s="178">
        <v>9404.26</v>
      </c>
      <c r="R398" s="155" t="str">
        <f t="shared" si="75"/>
        <v>8000 - Max</v>
      </c>
      <c r="S398" s="171" t="str">
        <f t="shared" si="76"/>
        <v>1735</v>
      </c>
      <c r="T398" s="171">
        <f t="shared" si="74"/>
        <v>3470</v>
      </c>
      <c r="U398" s="155"/>
      <c r="V398" s="155"/>
      <c r="W398" s="155"/>
      <c r="X398" s="155"/>
    </row>
    <row r="399" spans="5:24" x14ac:dyDescent="0.35">
      <c r="E399" s="124" t="s">
        <v>1</v>
      </c>
      <c r="F399" s="127" t="s">
        <v>379</v>
      </c>
      <c r="G399" s="127" t="s">
        <v>397</v>
      </c>
      <c r="H399" s="211" t="s">
        <v>127</v>
      </c>
      <c r="I399" s="127">
        <v>2</v>
      </c>
      <c r="J399" s="134"/>
      <c r="K399" s="127"/>
      <c r="L399" s="134"/>
      <c r="M399" s="127"/>
      <c r="N399" s="127"/>
      <c r="O399" s="127" t="s">
        <v>339</v>
      </c>
      <c r="P399" s="127" t="s">
        <v>398</v>
      </c>
      <c r="Q399" s="140">
        <v>1516.86</v>
      </c>
      <c r="R399" s="127" t="str">
        <f t="shared" si="75"/>
        <v>500 - 1999</v>
      </c>
      <c r="S399" s="134" t="str">
        <f t="shared" ref="S399" si="84">IF(R399="10 - 99","28",IF(R399="100 - 499","211",IF(R399="500 - 1999","309",IF(R399="2000 - 2999","395",IF(R399="3000 - 3999","580",IF(R399="4000 - 7999","1188",IF(R399="8000 - Max","1735",IF(R399=0,"0"))))))))</f>
        <v>309</v>
      </c>
      <c r="T399" s="134">
        <f t="shared" ref="T399" si="85">S399*I399</f>
        <v>618</v>
      </c>
      <c r="U399" s="127"/>
      <c r="V399" s="127"/>
      <c r="W399" s="127"/>
      <c r="X399" s="127"/>
    </row>
    <row r="400" spans="5:24" x14ac:dyDescent="0.35">
      <c r="E400" s="124" t="s">
        <v>1</v>
      </c>
      <c r="F400" s="127" t="s">
        <v>379</v>
      </c>
      <c r="G400" s="127" t="s">
        <v>397</v>
      </c>
      <c r="H400" s="211" t="s">
        <v>127</v>
      </c>
      <c r="I400" s="127">
        <f>'IES Participantes 2026'!$BT$14</f>
        <v>2</v>
      </c>
      <c r="J400" s="134"/>
      <c r="K400" s="127"/>
      <c r="L400" s="134"/>
      <c r="M400" s="127"/>
      <c r="N400" s="127"/>
      <c r="O400" s="127" t="s">
        <v>398</v>
      </c>
      <c r="P400" s="127" t="s">
        <v>341</v>
      </c>
      <c r="Q400" s="138">
        <v>1659.44</v>
      </c>
      <c r="R400" s="127" t="str">
        <f t="shared" si="75"/>
        <v>500 - 1999</v>
      </c>
      <c r="S400" s="134" t="str">
        <f t="shared" si="76"/>
        <v>309</v>
      </c>
      <c r="T400" s="134">
        <f t="shared" si="74"/>
        <v>618</v>
      </c>
      <c r="U400" s="127"/>
      <c r="V400" s="127"/>
      <c r="W400" s="127"/>
      <c r="X400" s="127"/>
    </row>
    <row r="401" spans="5:24" x14ac:dyDescent="0.35">
      <c r="E401" s="162" t="s">
        <v>1</v>
      </c>
      <c r="F401" s="155" t="s">
        <v>379</v>
      </c>
      <c r="G401" s="155" t="s">
        <v>397</v>
      </c>
      <c r="H401" s="217" t="s">
        <v>73</v>
      </c>
      <c r="I401" s="155">
        <f>'IES Participantes 2026'!$BT$15</f>
        <v>3</v>
      </c>
      <c r="J401" s="171">
        <v>0</v>
      </c>
      <c r="K401" s="155">
        <v>14</v>
      </c>
      <c r="L401" s="171">
        <f t="shared" si="77"/>
        <v>0</v>
      </c>
      <c r="M401" s="155">
        <v>13</v>
      </c>
      <c r="N401" s="155">
        <f t="shared" si="52"/>
        <v>9750</v>
      </c>
      <c r="O401" s="155" t="s">
        <v>304</v>
      </c>
      <c r="P401" s="155" t="s">
        <v>339</v>
      </c>
      <c r="Q401" s="178">
        <v>9404.26</v>
      </c>
      <c r="R401" s="155" t="str">
        <f t="shared" si="75"/>
        <v>8000 - Max</v>
      </c>
      <c r="S401" s="171" t="str">
        <f t="shared" si="76"/>
        <v>1735</v>
      </c>
      <c r="T401" s="171">
        <f t="shared" si="74"/>
        <v>5205</v>
      </c>
      <c r="U401" s="155"/>
      <c r="V401" s="155"/>
      <c r="W401" s="155"/>
      <c r="X401" s="155"/>
    </row>
    <row r="402" spans="5:24" x14ac:dyDescent="0.35">
      <c r="E402" s="124" t="s">
        <v>1</v>
      </c>
      <c r="F402" s="127" t="s">
        <v>379</v>
      </c>
      <c r="G402" s="127" t="s">
        <v>397</v>
      </c>
      <c r="H402" s="211" t="s">
        <v>73</v>
      </c>
      <c r="I402" s="127">
        <v>3</v>
      </c>
      <c r="J402" s="134"/>
      <c r="K402" s="127"/>
      <c r="L402" s="134"/>
      <c r="M402" s="127"/>
      <c r="N402" s="127"/>
      <c r="O402" s="127" t="s">
        <v>339</v>
      </c>
      <c r="P402" s="127" t="s">
        <v>398</v>
      </c>
      <c r="Q402" s="140">
        <v>1516.86</v>
      </c>
      <c r="R402" s="127" t="str">
        <f t="shared" si="75"/>
        <v>500 - 1999</v>
      </c>
      <c r="S402" s="134" t="str">
        <f t="shared" ref="S402" si="86">IF(R402="10 - 99","28",IF(R402="100 - 499","211",IF(R402="500 - 1999","309",IF(R402="2000 - 2999","395",IF(R402="3000 - 3999","580",IF(R402="4000 - 7999","1188",IF(R402="8000 - Max","1735",IF(R402=0,"0"))))))))</f>
        <v>309</v>
      </c>
      <c r="T402" s="134">
        <f t="shared" ref="T402" si="87">S402*I402</f>
        <v>927</v>
      </c>
      <c r="U402" s="127"/>
      <c r="V402" s="127"/>
      <c r="W402" s="127"/>
      <c r="X402" s="127"/>
    </row>
    <row r="403" spans="5:24" x14ac:dyDescent="0.35">
      <c r="E403" s="124" t="s">
        <v>1</v>
      </c>
      <c r="F403" s="127" t="s">
        <v>379</v>
      </c>
      <c r="G403" s="127" t="s">
        <v>397</v>
      </c>
      <c r="H403" s="211" t="s">
        <v>73</v>
      </c>
      <c r="I403" s="127">
        <f>'IES Participantes 2026'!$BT$15</f>
        <v>3</v>
      </c>
      <c r="J403" s="134"/>
      <c r="K403" s="127"/>
      <c r="L403" s="134"/>
      <c r="M403" s="127"/>
      <c r="N403" s="127"/>
      <c r="O403" s="127" t="s">
        <v>398</v>
      </c>
      <c r="P403" s="127" t="s">
        <v>341</v>
      </c>
      <c r="Q403" s="138">
        <v>1659.44</v>
      </c>
      <c r="R403" s="127" t="str">
        <f t="shared" si="75"/>
        <v>500 - 1999</v>
      </c>
      <c r="S403" s="134" t="str">
        <f t="shared" si="76"/>
        <v>309</v>
      </c>
      <c r="T403" s="134">
        <f t="shared" si="74"/>
        <v>927</v>
      </c>
      <c r="U403" s="127"/>
      <c r="V403" s="127"/>
      <c r="W403" s="127"/>
      <c r="X403" s="127"/>
    </row>
    <row r="404" spans="5:24" x14ac:dyDescent="0.35">
      <c r="E404" s="162" t="s">
        <v>1</v>
      </c>
      <c r="F404" s="155" t="s">
        <v>379</v>
      </c>
      <c r="G404" s="155" t="s">
        <v>397</v>
      </c>
      <c r="H404" s="217" t="s">
        <v>101</v>
      </c>
      <c r="I404" s="155">
        <f>'IES Participantes 2026'!$BT$16</f>
        <v>3</v>
      </c>
      <c r="J404" s="171">
        <v>0</v>
      </c>
      <c r="K404" s="155">
        <v>14</v>
      </c>
      <c r="L404" s="171">
        <f t="shared" si="77"/>
        <v>0</v>
      </c>
      <c r="M404" s="155">
        <v>13</v>
      </c>
      <c r="N404" s="155">
        <f t="shared" si="52"/>
        <v>9750</v>
      </c>
      <c r="O404" s="155" t="s">
        <v>256</v>
      </c>
      <c r="P404" s="155" t="s">
        <v>339</v>
      </c>
      <c r="Q404" s="178">
        <v>9667.5499999999993</v>
      </c>
      <c r="R404" s="155" t="str">
        <f t="shared" si="75"/>
        <v>8000 - Max</v>
      </c>
      <c r="S404" s="171" t="str">
        <f t="shared" si="76"/>
        <v>1735</v>
      </c>
      <c r="T404" s="171">
        <f t="shared" si="74"/>
        <v>5205</v>
      </c>
      <c r="U404" s="155"/>
      <c r="V404" s="155"/>
      <c r="W404" s="155"/>
      <c r="X404" s="155"/>
    </row>
    <row r="405" spans="5:24" x14ac:dyDescent="0.35">
      <c r="E405" s="124" t="s">
        <v>1</v>
      </c>
      <c r="F405" s="127" t="s">
        <v>379</v>
      </c>
      <c r="G405" s="127" t="s">
        <v>397</v>
      </c>
      <c r="H405" s="211" t="s">
        <v>101</v>
      </c>
      <c r="I405" s="127">
        <v>3</v>
      </c>
      <c r="J405" s="134"/>
      <c r="K405" s="127"/>
      <c r="L405" s="134"/>
      <c r="M405" s="127"/>
      <c r="N405" s="127"/>
      <c r="O405" s="127" t="s">
        <v>339</v>
      </c>
      <c r="P405" s="127" t="s">
        <v>398</v>
      </c>
      <c r="Q405" s="140">
        <v>1516.86</v>
      </c>
      <c r="R405" s="127" t="str">
        <f t="shared" si="75"/>
        <v>500 - 1999</v>
      </c>
      <c r="S405" s="134" t="str">
        <f t="shared" ref="S405" si="88">IF(R405="10 - 99","28",IF(R405="100 - 499","211",IF(R405="500 - 1999","309",IF(R405="2000 - 2999","395",IF(R405="3000 - 3999","580",IF(R405="4000 - 7999","1188",IF(R405="8000 - Max","1735",IF(R405=0,"0"))))))))</f>
        <v>309</v>
      </c>
      <c r="T405" s="134">
        <f t="shared" ref="T405" si="89">S405*I405</f>
        <v>927</v>
      </c>
      <c r="U405" s="127"/>
      <c r="V405" s="127"/>
      <c r="W405" s="127"/>
      <c r="X405" s="127"/>
    </row>
    <row r="406" spans="5:24" x14ac:dyDescent="0.35">
      <c r="E406" s="124" t="s">
        <v>1</v>
      </c>
      <c r="F406" s="127" t="s">
        <v>379</v>
      </c>
      <c r="G406" s="127" t="s">
        <v>397</v>
      </c>
      <c r="H406" s="211" t="s">
        <v>101</v>
      </c>
      <c r="I406" s="127">
        <f>'IES Participantes 2026'!$BT$16</f>
        <v>3</v>
      </c>
      <c r="J406" s="134"/>
      <c r="K406" s="127"/>
      <c r="L406" s="134"/>
      <c r="M406" s="127"/>
      <c r="N406" s="127"/>
      <c r="O406" s="127" t="s">
        <v>398</v>
      </c>
      <c r="P406" s="127" t="s">
        <v>341</v>
      </c>
      <c r="Q406" s="138">
        <v>1659.44</v>
      </c>
      <c r="R406" s="127" t="str">
        <f t="shared" si="75"/>
        <v>500 - 1999</v>
      </c>
      <c r="S406" s="134" t="str">
        <f t="shared" si="76"/>
        <v>309</v>
      </c>
      <c r="T406" s="134">
        <f t="shared" si="74"/>
        <v>927</v>
      </c>
      <c r="U406" s="127"/>
      <c r="V406" s="127"/>
      <c r="W406" s="127"/>
      <c r="X406" s="127"/>
    </row>
    <row r="407" spans="5:24" x14ac:dyDescent="0.35">
      <c r="E407" s="162" t="s">
        <v>1</v>
      </c>
      <c r="F407" s="155" t="s">
        <v>379</v>
      </c>
      <c r="G407" s="155" t="s">
        <v>397</v>
      </c>
      <c r="H407" s="217" t="s">
        <v>83</v>
      </c>
      <c r="I407" s="155">
        <f>'IES Participantes 2026'!$BT$17</f>
        <v>3</v>
      </c>
      <c r="J407" s="171">
        <v>0</v>
      </c>
      <c r="K407" s="155">
        <v>14</v>
      </c>
      <c r="L407" s="171">
        <f t="shared" si="77"/>
        <v>0</v>
      </c>
      <c r="M407" s="155">
        <v>13</v>
      </c>
      <c r="N407" s="155">
        <f t="shared" ref="N407" si="90">$B$4*M407*I407</f>
        <v>9750</v>
      </c>
      <c r="O407" s="155" t="s">
        <v>304</v>
      </c>
      <c r="P407" s="155" t="s">
        <v>339</v>
      </c>
      <c r="Q407" s="178">
        <v>9404.26</v>
      </c>
      <c r="R407" s="155" t="str">
        <f t="shared" si="75"/>
        <v>8000 - Max</v>
      </c>
      <c r="S407" s="171" t="str">
        <f t="shared" si="76"/>
        <v>1735</v>
      </c>
      <c r="T407" s="171">
        <f t="shared" si="74"/>
        <v>5205</v>
      </c>
      <c r="U407" s="155"/>
      <c r="V407" s="155"/>
      <c r="W407" s="155"/>
      <c r="X407" s="155"/>
    </row>
    <row r="408" spans="5:24" x14ac:dyDescent="0.35">
      <c r="E408" s="124" t="s">
        <v>1</v>
      </c>
      <c r="F408" s="127" t="s">
        <v>379</v>
      </c>
      <c r="G408" s="127" t="s">
        <v>397</v>
      </c>
      <c r="H408" s="211" t="s">
        <v>83</v>
      </c>
      <c r="I408" s="127">
        <v>3</v>
      </c>
      <c r="J408" s="134"/>
      <c r="K408" s="127"/>
      <c r="L408" s="134"/>
      <c r="M408" s="127"/>
      <c r="N408" s="127"/>
      <c r="O408" s="127" t="s">
        <v>339</v>
      </c>
      <c r="P408" s="127" t="s">
        <v>398</v>
      </c>
      <c r="Q408" s="140">
        <v>1516.86</v>
      </c>
      <c r="R408" s="127" t="str">
        <f t="shared" si="75"/>
        <v>500 - 1999</v>
      </c>
      <c r="S408" s="134" t="str">
        <f t="shared" ref="S408" si="91">IF(R408="10 - 99","28",IF(R408="100 - 499","211",IF(R408="500 - 1999","309",IF(R408="2000 - 2999","395",IF(R408="3000 - 3999","580",IF(R408="4000 - 7999","1188",IF(R408="8000 - Max","1735",IF(R408=0,"0"))))))))</f>
        <v>309</v>
      </c>
      <c r="T408" s="134">
        <f>S408*I408</f>
        <v>927</v>
      </c>
      <c r="U408" s="127"/>
      <c r="V408" s="127"/>
      <c r="W408" s="127"/>
      <c r="X408" s="127"/>
    </row>
    <row r="409" spans="5:24" x14ac:dyDescent="0.35">
      <c r="E409" s="125" t="s">
        <v>1</v>
      </c>
      <c r="F409" s="128" t="s">
        <v>379</v>
      </c>
      <c r="G409" s="128" t="s">
        <v>397</v>
      </c>
      <c r="H409" s="212" t="s">
        <v>83</v>
      </c>
      <c r="I409" s="128">
        <f>'IES Participantes 2026'!$BT$17</f>
        <v>3</v>
      </c>
      <c r="J409" s="135"/>
      <c r="K409" s="128"/>
      <c r="L409" s="135"/>
      <c r="M409" s="128"/>
      <c r="N409" s="128"/>
      <c r="O409" s="128" t="s">
        <v>398</v>
      </c>
      <c r="P409" s="128" t="s">
        <v>341</v>
      </c>
      <c r="Q409" s="139">
        <v>1659.44</v>
      </c>
      <c r="R409" s="128" t="str">
        <f t="shared" si="75"/>
        <v>500 - 1999</v>
      </c>
      <c r="S409" s="135" t="str">
        <f t="shared" si="76"/>
        <v>309</v>
      </c>
      <c r="T409" s="135">
        <f>S409*I409</f>
        <v>927</v>
      </c>
      <c r="U409" s="128"/>
      <c r="V409" s="128"/>
      <c r="W409" s="128"/>
      <c r="X409" s="128"/>
    </row>
    <row r="410" spans="5:24" x14ac:dyDescent="0.35">
      <c r="U410" s="109">
        <f>SUM(U2:U409)</f>
        <v>285452.5</v>
      </c>
      <c r="V410" s="109">
        <f t="shared" ref="V410:X410" si="92">SUM(V2:V409)</f>
        <v>0</v>
      </c>
      <c r="W410" s="109">
        <f t="shared" si="92"/>
        <v>753090</v>
      </c>
      <c r="X410" s="109">
        <f t="shared" si="92"/>
        <v>547100</v>
      </c>
    </row>
    <row r="412" spans="5:24" x14ac:dyDescent="0.35">
      <c r="U412" s="20"/>
      <c r="X412" s="109">
        <f>SUM(U410:X410)</f>
        <v>1585642.5</v>
      </c>
    </row>
  </sheetData>
  <phoneticPr fontId="24"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B9D9-3542-45D9-B25A-CA389259222E}">
  <sheetPr codeName="Sheet6"/>
  <dimension ref="B2:BB62"/>
  <sheetViews>
    <sheetView topLeftCell="AA1" workbookViewId="0">
      <selection activeCell="AG30" sqref="AG30"/>
    </sheetView>
  </sheetViews>
  <sheetFormatPr defaultRowHeight="14.5" x14ac:dyDescent="0.35"/>
  <cols>
    <col min="2" max="2" width="16.81640625" customWidth="1"/>
    <col min="3" max="3" width="17.81640625" customWidth="1"/>
    <col min="5" max="5" width="10.7265625" bestFit="1" customWidth="1"/>
    <col min="6" max="6" width="12.1796875" bestFit="1" customWidth="1"/>
    <col min="8" max="8" width="28.453125" customWidth="1"/>
    <col min="9" max="9" width="27.54296875" customWidth="1"/>
    <col min="11" max="11" width="10.7265625" bestFit="1" customWidth="1"/>
    <col min="12" max="12" width="12.1796875" bestFit="1" customWidth="1"/>
    <col min="14" max="14" width="18.26953125" customWidth="1"/>
    <col min="15" max="15" width="17.1796875" customWidth="1"/>
    <col min="17" max="17" width="10.7265625" bestFit="1" customWidth="1"/>
    <col min="18" max="18" width="12.1796875" bestFit="1" customWidth="1"/>
    <col min="20" max="20" width="34.26953125" customWidth="1"/>
    <col min="21" max="21" width="26.54296875" customWidth="1"/>
    <col min="23" max="23" width="10.7265625" bestFit="1" customWidth="1"/>
    <col min="24" max="24" width="12.1796875" bestFit="1" customWidth="1"/>
    <col min="25" max="25" width="12.1796875" customWidth="1"/>
    <col min="26" max="26" width="32.26953125" customWidth="1"/>
    <col min="27" max="27" width="27.81640625" customWidth="1"/>
    <col min="28" max="28" width="15.54296875" customWidth="1"/>
    <col min="29" max="30" width="12.1796875" customWidth="1"/>
    <col min="32" max="32" width="34.81640625" customWidth="1"/>
    <col min="33" max="33" width="25.54296875" customWidth="1"/>
    <col min="35" max="35" width="10.7265625" bestFit="1" customWidth="1"/>
    <col min="36" max="36" width="12.1796875" bestFit="1" customWidth="1"/>
    <col min="38" max="38" width="21.54296875" customWidth="1"/>
    <col min="39" max="39" width="22.1796875" customWidth="1"/>
    <col min="41" max="41" width="10.7265625" bestFit="1" customWidth="1"/>
    <col min="42" max="42" width="12.1796875" bestFit="1" customWidth="1"/>
    <col min="44" max="44" width="35.453125" customWidth="1"/>
    <col min="45" max="45" width="24.54296875" customWidth="1"/>
    <col min="46" max="46" width="10.54296875" bestFit="1" customWidth="1"/>
    <col min="47" max="47" width="10.7265625" bestFit="1" customWidth="1"/>
    <col min="48" max="48" width="12.1796875" bestFit="1" customWidth="1"/>
    <col min="50" max="50" width="20.26953125" customWidth="1"/>
    <col min="51" max="51" width="14.7265625" customWidth="1"/>
    <col min="52" max="52" width="11.54296875" customWidth="1"/>
    <col min="53" max="53" width="10.7265625" bestFit="1" customWidth="1"/>
    <col min="54" max="54" width="12.1796875" bestFit="1" customWidth="1"/>
  </cols>
  <sheetData>
    <row r="2" spans="2:54" x14ac:dyDescent="0.35">
      <c r="B2" s="253" t="s">
        <v>65</v>
      </c>
      <c r="C2" s="253"/>
      <c r="D2" s="253"/>
      <c r="H2" s="253" t="s">
        <v>66</v>
      </c>
      <c r="I2" s="253"/>
      <c r="J2" s="253"/>
      <c r="N2" s="253" t="s">
        <v>68</v>
      </c>
      <c r="O2" s="253"/>
      <c r="P2" s="253"/>
      <c r="T2" s="253" t="s">
        <v>67</v>
      </c>
      <c r="U2" s="253"/>
      <c r="V2" s="253"/>
      <c r="Z2" s="253" t="s">
        <v>360</v>
      </c>
      <c r="AA2" s="253"/>
      <c r="AB2" s="253"/>
      <c r="AF2" s="253" t="s">
        <v>69</v>
      </c>
      <c r="AG2" s="253"/>
      <c r="AH2" s="253"/>
      <c r="AL2" s="253" t="s">
        <v>70</v>
      </c>
      <c r="AM2" s="253"/>
      <c r="AN2" s="253"/>
      <c r="AR2" s="253" t="s">
        <v>71</v>
      </c>
      <c r="AS2" s="253"/>
      <c r="AT2" s="253"/>
      <c r="AX2" s="253" t="s">
        <v>115</v>
      </c>
      <c r="AY2" s="253"/>
      <c r="AZ2" s="253"/>
    </row>
    <row r="3" spans="2:54" x14ac:dyDescent="0.35">
      <c r="B3" s="28" t="s">
        <v>61</v>
      </c>
      <c r="C3" s="28" t="s">
        <v>62</v>
      </c>
      <c r="D3" s="28"/>
      <c r="E3" s="36" t="s">
        <v>125</v>
      </c>
      <c r="F3" s="36" t="s">
        <v>126</v>
      </c>
      <c r="H3" s="28" t="s">
        <v>61</v>
      </c>
      <c r="I3" s="28" t="s">
        <v>62</v>
      </c>
      <c r="J3" s="28"/>
      <c r="K3" s="36" t="s">
        <v>125</v>
      </c>
      <c r="L3" s="36" t="s">
        <v>126</v>
      </c>
      <c r="N3" s="28" t="s">
        <v>61</v>
      </c>
      <c r="O3" s="28" t="s">
        <v>62</v>
      </c>
      <c r="P3" s="28"/>
      <c r="Q3" s="36" t="s">
        <v>125</v>
      </c>
      <c r="R3" s="36" t="s">
        <v>126</v>
      </c>
      <c r="T3" s="28" t="s">
        <v>61</v>
      </c>
      <c r="U3" s="28" t="s">
        <v>62</v>
      </c>
      <c r="V3" s="28"/>
      <c r="W3" s="36" t="s">
        <v>125</v>
      </c>
      <c r="X3" s="36" t="s">
        <v>126</v>
      </c>
      <c r="Z3" s="28" t="s">
        <v>61</v>
      </c>
      <c r="AA3" s="28" t="s">
        <v>62</v>
      </c>
      <c r="AB3" s="28"/>
      <c r="AC3" s="36" t="s">
        <v>125</v>
      </c>
      <c r="AD3" s="36" t="s">
        <v>126</v>
      </c>
      <c r="AF3" s="28" t="s">
        <v>61</v>
      </c>
      <c r="AG3" s="28" t="s">
        <v>62</v>
      </c>
      <c r="AH3" s="28"/>
      <c r="AI3" s="36" t="s">
        <v>125</v>
      </c>
      <c r="AJ3" s="36" t="s">
        <v>126</v>
      </c>
      <c r="AL3" s="28" t="s">
        <v>61</v>
      </c>
      <c r="AM3" s="28" t="s">
        <v>62</v>
      </c>
      <c r="AN3" s="28"/>
      <c r="AO3" s="36" t="s">
        <v>125</v>
      </c>
      <c r="AP3" s="36" t="s">
        <v>126</v>
      </c>
      <c r="AR3" s="28" t="s">
        <v>61</v>
      </c>
      <c r="AS3" s="28" t="s">
        <v>62</v>
      </c>
      <c r="AT3" s="28"/>
      <c r="AU3" s="36" t="s">
        <v>125</v>
      </c>
      <c r="AV3" s="36" t="s">
        <v>126</v>
      </c>
      <c r="AX3" s="28" t="s">
        <v>61</v>
      </c>
      <c r="AY3" s="28" t="s">
        <v>62</v>
      </c>
      <c r="AZ3" s="28"/>
      <c r="BA3" s="36" t="s">
        <v>125</v>
      </c>
      <c r="BB3" s="36" t="s">
        <v>126</v>
      </c>
    </row>
    <row r="4" spans="2:54" x14ac:dyDescent="0.35">
      <c r="B4" s="27">
        <f>COUNTIF(D6:D30,"NCA")</f>
        <v>6</v>
      </c>
      <c r="C4" s="27">
        <f>COUNTIF(D5:D30,"Lis")</f>
        <v>2</v>
      </c>
      <c r="D4" s="27"/>
      <c r="E4" s="28">
        <f>SUM(B4:D4)</f>
        <v>8</v>
      </c>
      <c r="F4" s="28">
        <f>SUM(F6:F33)</f>
        <v>15</v>
      </c>
      <c r="G4" s="28"/>
      <c r="H4" s="27">
        <f>COUNTIF(J6:J30,"NCA")</f>
        <v>9</v>
      </c>
      <c r="I4" s="27">
        <f>COUNTIF(J5:J30,"Lis")</f>
        <v>4</v>
      </c>
      <c r="J4" s="27"/>
      <c r="K4" s="28">
        <f>SUM(H4:J4)</f>
        <v>13</v>
      </c>
      <c r="L4" s="28">
        <f>SUM(L6:L33)</f>
        <v>29</v>
      </c>
      <c r="N4" s="27">
        <f>COUNTIF(P6:P30,"NCA")</f>
        <v>5</v>
      </c>
      <c r="O4" s="27">
        <f>COUNTIF(P5:P30,"Lis")</f>
        <v>1</v>
      </c>
      <c r="P4" s="27"/>
      <c r="Q4" s="28">
        <f>SUM(N4:P4)</f>
        <v>6</v>
      </c>
      <c r="R4" s="28">
        <f>SUM(R6:R33)</f>
        <v>16</v>
      </c>
      <c r="T4" s="27">
        <f>COUNTIF(V6:V33,"NCA")</f>
        <v>16</v>
      </c>
      <c r="U4" s="27">
        <f>COUNTIF(V5:V33,"Lis")</f>
        <v>8</v>
      </c>
      <c r="V4" s="27"/>
      <c r="W4" s="28">
        <f>SUM(T4:V4)</f>
        <v>24</v>
      </c>
      <c r="X4" s="28">
        <f>SUM(X6:X33)</f>
        <v>53</v>
      </c>
      <c r="Y4" s="28"/>
      <c r="Z4" s="27">
        <f>COUNTIF(AB6:AB30,"NCA")</f>
        <v>16</v>
      </c>
      <c r="AA4" s="27">
        <f>COUNTIF(AB5:AB29,"Lis")</f>
        <v>6</v>
      </c>
      <c r="AB4" s="27"/>
      <c r="AC4" s="28">
        <f>SUM(Z4:AB4)</f>
        <v>22</v>
      </c>
      <c r="AD4" s="28">
        <f>SUM(AD7:AD30)</f>
        <v>49</v>
      </c>
      <c r="AF4" s="27">
        <f>COUNTIF(AH6:AH26,"NCA")</f>
        <v>15</v>
      </c>
      <c r="AG4" s="27">
        <f>COUNTIF(AH5:AH28,"Lis")</f>
        <v>5</v>
      </c>
      <c r="AH4" s="27"/>
      <c r="AI4" s="28">
        <f>SUM(AF4:AH4)</f>
        <v>20</v>
      </c>
      <c r="AJ4" s="28">
        <f>SUM(AJ6:AJ33)</f>
        <v>42</v>
      </c>
      <c r="AL4" s="27">
        <f>COUNTIF(AN6:AN23,"NCA")</f>
        <v>11</v>
      </c>
      <c r="AM4" s="27">
        <f>COUNTIF(AN5:AN23,"Lis")</f>
        <v>4</v>
      </c>
      <c r="AN4" s="27"/>
      <c r="AO4" s="28">
        <f>SUM(AL4:AN4)</f>
        <v>15</v>
      </c>
      <c r="AP4" s="28">
        <f>SUM(AP6:AP33)</f>
        <v>37</v>
      </c>
      <c r="AR4" s="27">
        <f>COUNTIF(AT6:AT23,"NCA")</f>
        <v>4</v>
      </c>
      <c r="AS4" s="27">
        <f>COUNTIF(AT5:AT23,"Lis")</f>
        <v>3</v>
      </c>
      <c r="AT4" s="27"/>
      <c r="AU4" s="28">
        <f>SUM(AR4:AT4)</f>
        <v>7</v>
      </c>
      <c r="AV4" s="28">
        <f>SUM(AV6:AV33)</f>
        <v>13</v>
      </c>
      <c r="AX4" s="27">
        <f>COUNTIF(AZ7:AZ23,"NCA")</f>
        <v>3</v>
      </c>
      <c r="AY4" s="27">
        <f>COUNTIF(AZ5:AZ23,"Lis")</f>
        <v>2</v>
      </c>
      <c r="AZ4" s="27"/>
      <c r="BA4" s="28">
        <f>SUM(AX4:AZ4)</f>
        <v>5</v>
      </c>
      <c r="BB4" s="28">
        <f>SUM(BB6:BB33)</f>
        <v>16</v>
      </c>
    </row>
    <row r="5" spans="2:54" x14ac:dyDescent="0.35">
      <c r="B5" s="254" t="s">
        <v>64</v>
      </c>
      <c r="C5" s="254"/>
      <c r="D5" t="s">
        <v>20</v>
      </c>
      <c r="H5" s="254" t="s">
        <v>64</v>
      </c>
      <c r="I5" s="254"/>
      <c r="J5" t="s">
        <v>20</v>
      </c>
      <c r="N5" s="254" t="s">
        <v>64</v>
      </c>
      <c r="O5" s="254"/>
      <c r="P5" t="s">
        <v>20</v>
      </c>
      <c r="T5" s="254" t="s">
        <v>64</v>
      </c>
      <c r="U5" s="254"/>
      <c r="V5" t="s">
        <v>20</v>
      </c>
      <c r="Z5" s="254" t="s">
        <v>64</v>
      </c>
      <c r="AA5" s="254"/>
      <c r="AB5" t="s">
        <v>20</v>
      </c>
      <c r="AF5" s="254" t="s">
        <v>64</v>
      </c>
      <c r="AG5" s="254"/>
      <c r="AH5" t="s">
        <v>20</v>
      </c>
      <c r="AL5" s="254" t="s">
        <v>64</v>
      </c>
      <c r="AM5" s="254"/>
      <c r="AN5" t="s">
        <v>20</v>
      </c>
      <c r="AR5" s="254" t="s">
        <v>64</v>
      </c>
      <c r="AS5" s="254"/>
      <c r="AT5" t="s">
        <v>20</v>
      </c>
      <c r="AX5" s="254" t="s">
        <v>64</v>
      </c>
      <c r="AY5" s="254"/>
      <c r="AZ5" t="s">
        <v>20</v>
      </c>
    </row>
    <row r="6" spans="2:54" ht="18.75" customHeight="1" x14ac:dyDescent="0.35">
      <c r="B6" t="s">
        <v>137</v>
      </c>
      <c r="D6" t="s">
        <v>62</v>
      </c>
      <c r="F6">
        <v>2</v>
      </c>
      <c r="H6" t="s">
        <v>113</v>
      </c>
      <c r="J6" t="s">
        <v>62</v>
      </c>
      <c r="L6">
        <v>1</v>
      </c>
      <c r="N6" s="29" t="s">
        <v>82</v>
      </c>
      <c r="O6" s="29"/>
      <c r="P6" t="s">
        <v>62</v>
      </c>
      <c r="R6">
        <v>1</v>
      </c>
      <c r="T6" t="s">
        <v>88</v>
      </c>
      <c r="V6" t="s">
        <v>62</v>
      </c>
      <c r="X6">
        <v>2</v>
      </c>
      <c r="AF6" t="s">
        <v>88</v>
      </c>
      <c r="AH6" t="s">
        <v>62</v>
      </c>
      <c r="AJ6">
        <v>1</v>
      </c>
      <c r="AL6" t="s">
        <v>112</v>
      </c>
      <c r="AN6" t="s">
        <v>62</v>
      </c>
      <c r="AP6">
        <v>2</v>
      </c>
      <c r="AR6" t="s">
        <v>112</v>
      </c>
      <c r="AT6" t="s">
        <v>62</v>
      </c>
      <c r="AV6">
        <v>2</v>
      </c>
      <c r="AX6" t="s">
        <v>132</v>
      </c>
      <c r="AZ6" t="s">
        <v>62</v>
      </c>
      <c r="BB6">
        <v>2</v>
      </c>
    </row>
    <row r="7" spans="2:54" ht="18.75" customHeight="1" x14ac:dyDescent="0.35">
      <c r="B7" s="37" t="s">
        <v>75</v>
      </c>
      <c r="C7" s="37"/>
      <c r="D7" t="s">
        <v>62</v>
      </c>
      <c r="F7">
        <v>2</v>
      </c>
      <c r="H7" t="s">
        <v>342</v>
      </c>
      <c r="J7" t="s">
        <v>62</v>
      </c>
      <c r="L7">
        <v>1</v>
      </c>
      <c r="N7" t="s">
        <v>81</v>
      </c>
      <c r="P7" t="s">
        <v>61</v>
      </c>
      <c r="R7">
        <v>2</v>
      </c>
      <c r="T7" t="s">
        <v>89</v>
      </c>
      <c r="V7" t="s">
        <v>62</v>
      </c>
      <c r="X7">
        <v>2</v>
      </c>
      <c r="Z7" t="s">
        <v>88</v>
      </c>
      <c r="AB7" t="s">
        <v>62</v>
      </c>
      <c r="AD7">
        <v>1</v>
      </c>
      <c r="AF7" t="s">
        <v>108</v>
      </c>
      <c r="AH7" t="s">
        <v>62</v>
      </c>
      <c r="AJ7">
        <v>2</v>
      </c>
      <c r="AL7" t="s">
        <v>90</v>
      </c>
      <c r="AN7" t="s">
        <v>62</v>
      </c>
      <c r="AP7">
        <v>2</v>
      </c>
      <c r="AR7" t="s">
        <v>91</v>
      </c>
      <c r="AT7" t="s">
        <v>62</v>
      </c>
      <c r="AV7">
        <v>2</v>
      </c>
      <c r="AX7" t="s">
        <v>134</v>
      </c>
      <c r="AZ7" t="s">
        <v>62</v>
      </c>
      <c r="BB7">
        <v>3</v>
      </c>
    </row>
    <row r="8" spans="2:54" ht="18.75" customHeight="1" x14ac:dyDescent="0.35">
      <c r="B8" s="37" t="s">
        <v>72</v>
      </c>
      <c r="C8" s="37"/>
      <c r="D8" t="s">
        <v>61</v>
      </c>
      <c r="F8">
        <v>2</v>
      </c>
      <c r="H8" t="s">
        <v>138</v>
      </c>
      <c r="J8" t="s">
        <v>62</v>
      </c>
      <c r="L8">
        <v>4</v>
      </c>
      <c r="N8" s="29" t="s">
        <v>83</v>
      </c>
      <c r="O8" s="29"/>
      <c r="P8" t="s">
        <v>61</v>
      </c>
      <c r="R8">
        <v>2</v>
      </c>
      <c r="T8" t="s">
        <v>90</v>
      </c>
      <c r="V8" t="s">
        <v>62</v>
      </c>
      <c r="X8">
        <v>2</v>
      </c>
      <c r="Z8" t="s">
        <v>112</v>
      </c>
      <c r="AB8" t="s">
        <v>62</v>
      </c>
      <c r="AD8">
        <v>2</v>
      </c>
      <c r="AF8" t="s">
        <v>132</v>
      </c>
      <c r="AH8" t="s">
        <v>62</v>
      </c>
      <c r="AJ8">
        <v>1</v>
      </c>
      <c r="AL8" t="s">
        <v>111</v>
      </c>
      <c r="AN8" t="s">
        <v>62</v>
      </c>
      <c r="AP8">
        <v>2</v>
      </c>
      <c r="AR8" t="s">
        <v>137</v>
      </c>
      <c r="AT8" t="s">
        <v>62</v>
      </c>
      <c r="AV8">
        <v>1</v>
      </c>
      <c r="AX8" t="s">
        <v>127</v>
      </c>
      <c r="AZ8" t="s">
        <v>61</v>
      </c>
      <c r="BB8">
        <v>2</v>
      </c>
    </row>
    <row r="9" spans="2:54" ht="15" customHeight="1" x14ac:dyDescent="0.35">
      <c r="B9" s="37" t="s">
        <v>73</v>
      </c>
      <c r="C9" s="37"/>
      <c r="D9" t="s">
        <v>61</v>
      </c>
      <c r="F9">
        <v>2</v>
      </c>
      <c r="H9" t="s">
        <v>80</v>
      </c>
      <c r="J9" t="s">
        <v>62</v>
      </c>
      <c r="L9">
        <v>1</v>
      </c>
      <c r="M9" s="112"/>
      <c r="N9" t="s">
        <v>84</v>
      </c>
      <c r="O9" s="29"/>
      <c r="P9" t="s">
        <v>61</v>
      </c>
      <c r="R9">
        <v>2</v>
      </c>
      <c r="T9" t="s">
        <v>91</v>
      </c>
      <c r="V9" t="s">
        <v>62</v>
      </c>
      <c r="X9">
        <v>2</v>
      </c>
      <c r="Z9" t="s">
        <v>162</v>
      </c>
      <c r="AB9" t="s">
        <v>62</v>
      </c>
      <c r="AD9">
        <v>1</v>
      </c>
      <c r="AF9" t="s">
        <v>96</v>
      </c>
      <c r="AH9" t="s">
        <v>62</v>
      </c>
      <c r="AJ9">
        <v>2</v>
      </c>
      <c r="AL9" t="s">
        <v>136</v>
      </c>
      <c r="AN9" t="s">
        <v>62</v>
      </c>
      <c r="AP9">
        <v>4</v>
      </c>
      <c r="AR9" t="s">
        <v>87</v>
      </c>
      <c r="AT9" t="s">
        <v>61</v>
      </c>
      <c r="AV9">
        <v>1</v>
      </c>
      <c r="AX9" t="s">
        <v>101</v>
      </c>
      <c r="AZ9" t="s">
        <v>61</v>
      </c>
      <c r="BB9">
        <v>3</v>
      </c>
    </row>
    <row r="10" spans="2:54" ht="15" customHeight="1" x14ac:dyDescent="0.35">
      <c r="B10" s="37" t="s">
        <v>74</v>
      </c>
      <c r="C10" s="37"/>
      <c r="D10" t="s">
        <v>61</v>
      </c>
      <c r="F10">
        <v>2</v>
      </c>
      <c r="H10" t="s">
        <v>114</v>
      </c>
      <c r="J10" t="s">
        <v>61</v>
      </c>
      <c r="L10">
        <v>1</v>
      </c>
      <c r="N10" s="29" t="s">
        <v>85</v>
      </c>
      <c r="O10" s="29"/>
      <c r="P10" t="s">
        <v>61</v>
      </c>
      <c r="R10">
        <v>2</v>
      </c>
      <c r="T10" t="s">
        <v>94</v>
      </c>
      <c r="V10" t="s">
        <v>62</v>
      </c>
      <c r="X10">
        <v>2</v>
      </c>
      <c r="Z10" t="s">
        <v>75</v>
      </c>
      <c r="AB10" t="s">
        <v>62</v>
      </c>
      <c r="AD10">
        <v>2</v>
      </c>
      <c r="AF10" t="s">
        <v>135</v>
      </c>
      <c r="AH10" t="s">
        <v>62</v>
      </c>
      <c r="AJ10">
        <v>4</v>
      </c>
      <c r="AL10" t="s">
        <v>130</v>
      </c>
      <c r="AN10" t="s">
        <v>61</v>
      </c>
      <c r="AP10">
        <v>2</v>
      </c>
      <c r="AR10" t="s">
        <v>133</v>
      </c>
      <c r="AT10" t="s">
        <v>61</v>
      </c>
      <c r="AV10">
        <v>1</v>
      </c>
      <c r="AX10" t="s">
        <v>83</v>
      </c>
      <c r="AZ10" t="s">
        <v>61</v>
      </c>
      <c r="BB10">
        <v>2</v>
      </c>
    </row>
    <row r="11" spans="2:54" ht="15" customHeight="1" x14ac:dyDescent="0.35">
      <c r="B11" s="37" t="s">
        <v>76</v>
      </c>
      <c r="C11" s="37"/>
      <c r="D11" t="s">
        <v>61</v>
      </c>
      <c r="F11">
        <v>1</v>
      </c>
      <c r="H11" t="s">
        <v>93</v>
      </c>
      <c r="J11" t="s">
        <v>61</v>
      </c>
      <c r="L11">
        <v>2</v>
      </c>
      <c r="N11" s="29" t="s">
        <v>86</v>
      </c>
      <c r="O11" s="29"/>
      <c r="P11" t="s">
        <v>61</v>
      </c>
      <c r="R11">
        <v>2</v>
      </c>
      <c r="T11" t="s">
        <v>96</v>
      </c>
      <c r="V11" t="s">
        <v>62</v>
      </c>
      <c r="X11">
        <v>2</v>
      </c>
      <c r="Z11" t="s">
        <v>278</v>
      </c>
      <c r="AB11" t="s">
        <v>62</v>
      </c>
      <c r="AD11">
        <v>2</v>
      </c>
      <c r="AF11" t="s">
        <v>87</v>
      </c>
      <c r="AH11" t="s">
        <v>61</v>
      </c>
      <c r="AJ11">
        <v>1</v>
      </c>
      <c r="AL11" t="s">
        <v>131</v>
      </c>
      <c r="AN11" t="s">
        <v>61</v>
      </c>
      <c r="AP11">
        <v>2</v>
      </c>
      <c r="AR11" t="s">
        <v>93</v>
      </c>
      <c r="AT11" t="s">
        <v>61</v>
      </c>
      <c r="AV11">
        <v>2</v>
      </c>
      <c r="AX11" s="113" t="s">
        <v>103</v>
      </c>
      <c r="AY11" s="114"/>
      <c r="AZ11" s="114"/>
      <c r="BA11" s="114"/>
      <c r="BB11" s="114">
        <v>4</v>
      </c>
    </row>
    <row r="12" spans="2:54" ht="15" customHeight="1" x14ac:dyDescent="0.35">
      <c r="B12" s="37" t="s">
        <v>77</v>
      </c>
      <c r="C12" s="37"/>
      <c r="D12" t="s">
        <v>61</v>
      </c>
      <c r="F12">
        <v>1</v>
      </c>
      <c r="H12" t="s">
        <v>95</v>
      </c>
      <c r="J12" t="s">
        <v>61</v>
      </c>
      <c r="L12">
        <v>1</v>
      </c>
      <c r="N12" s="113" t="s">
        <v>103</v>
      </c>
      <c r="O12" s="113"/>
      <c r="P12" s="114"/>
      <c r="Q12" s="114"/>
      <c r="R12" s="114">
        <v>5</v>
      </c>
      <c r="T12" t="s">
        <v>102</v>
      </c>
      <c r="V12" t="s">
        <v>62</v>
      </c>
      <c r="X12">
        <v>4</v>
      </c>
      <c r="Z12" t="s">
        <v>159</v>
      </c>
      <c r="AB12" t="s">
        <v>62</v>
      </c>
      <c r="AD12">
        <v>2</v>
      </c>
      <c r="AF12" t="s">
        <v>104</v>
      </c>
      <c r="AH12" t="s">
        <v>61</v>
      </c>
      <c r="AJ12">
        <v>2</v>
      </c>
      <c r="AL12" t="s">
        <v>106</v>
      </c>
      <c r="AN12" t="s">
        <v>61</v>
      </c>
      <c r="AP12">
        <v>2</v>
      </c>
      <c r="AR12" t="s">
        <v>101</v>
      </c>
      <c r="AS12" s="32"/>
      <c r="AT12" t="s">
        <v>61</v>
      </c>
      <c r="AV12">
        <v>2</v>
      </c>
    </row>
    <row r="13" spans="2:54" ht="18.75" customHeight="1" x14ac:dyDescent="0.35">
      <c r="B13" s="37" t="s">
        <v>78</v>
      </c>
      <c r="C13" s="37"/>
      <c r="D13" t="s">
        <v>61</v>
      </c>
      <c r="F13">
        <v>1</v>
      </c>
      <c r="H13" t="s">
        <v>98</v>
      </c>
      <c r="J13" t="s">
        <v>61</v>
      </c>
      <c r="L13">
        <v>2</v>
      </c>
      <c r="T13" t="s">
        <v>80</v>
      </c>
      <c r="V13" t="s">
        <v>62</v>
      </c>
      <c r="X13">
        <v>2</v>
      </c>
      <c r="Z13" t="s">
        <v>87</v>
      </c>
      <c r="AB13" t="s">
        <v>61</v>
      </c>
      <c r="AD13">
        <v>2</v>
      </c>
      <c r="AF13" t="s">
        <v>106</v>
      </c>
      <c r="AH13" t="s">
        <v>61</v>
      </c>
      <c r="AJ13">
        <v>2</v>
      </c>
      <c r="AL13" s="221" t="s">
        <v>93</v>
      </c>
      <c r="AR13" s="113" t="s">
        <v>103</v>
      </c>
      <c r="AS13" s="115"/>
      <c r="AT13" s="115"/>
      <c r="AU13" s="114"/>
      <c r="AV13" s="114">
        <v>2</v>
      </c>
    </row>
    <row r="14" spans="2:54" ht="18.75" customHeight="1" x14ac:dyDescent="0.35">
      <c r="B14" s="113" t="s">
        <v>103</v>
      </c>
      <c r="C14" s="113"/>
      <c r="D14" s="114"/>
      <c r="E14" s="114"/>
      <c r="F14" s="114">
        <v>2</v>
      </c>
      <c r="H14" t="s">
        <v>105</v>
      </c>
      <c r="J14" t="s">
        <v>61</v>
      </c>
      <c r="L14">
        <v>1</v>
      </c>
      <c r="T14" t="s">
        <v>87</v>
      </c>
      <c r="V14" t="s">
        <v>61</v>
      </c>
      <c r="X14">
        <v>2</v>
      </c>
      <c r="Z14" t="s">
        <v>283</v>
      </c>
      <c r="AB14" t="s">
        <v>61</v>
      </c>
      <c r="AD14">
        <v>1</v>
      </c>
      <c r="AF14" t="s">
        <v>93</v>
      </c>
      <c r="AH14" t="s">
        <v>61</v>
      </c>
      <c r="AJ14">
        <v>2</v>
      </c>
      <c r="AL14" t="s">
        <v>95</v>
      </c>
      <c r="AN14" t="s">
        <v>61</v>
      </c>
      <c r="AP14">
        <v>2</v>
      </c>
    </row>
    <row r="15" spans="2:54" ht="15" customHeight="1" x14ac:dyDescent="0.35">
      <c r="H15" t="s">
        <v>127</v>
      </c>
      <c r="J15" t="s">
        <v>61</v>
      </c>
      <c r="L15">
        <v>2</v>
      </c>
      <c r="T15" t="s">
        <v>78</v>
      </c>
      <c r="V15" t="s">
        <v>61</v>
      </c>
      <c r="X15">
        <v>1</v>
      </c>
      <c r="Z15" t="s">
        <v>148</v>
      </c>
      <c r="AB15" t="s">
        <v>61</v>
      </c>
      <c r="AD15">
        <v>2</v>
      </c>
      <c r="AF15" t="s">
        <v>95</v>
      </c>
      <c r="AH15" t="s">
        <v>61</v>
      </c>
      <c r="AJ15">
        <v>2</v>
      </c>
      <c r="AL15" t="s">
        <v>107</v>
      </c>
      <c r="AN15" t="s">
        <v>61</v>
      </c>
      <c r="AP15">
        <v>2</v>
      </c>
      <c r="AR15" s="38"/>
      <c r="AS15" s="38"/>
      <c r="AT15" s="38"/>
      <c r="AU15" s="38"/>
      <c r="AV15" s="35"/>
      <c r="AX15" s="255"/>
      <c r="AY15" s="255"/>
    </row>
    <row r="16" spans="2:54" ht="15" customHeight="1" x14ac:dyDescent="0.35">
      <c r="H16" t="s">
        <v>73</v>
      </c>
      <c r="J16" t="s">
        <v>61</v>
      </c>
      <c r="L16">
        <v>2</v>
      </c>
      <c r="T16" t="s">
        <v>77</v>
      </c>
      <c r="V16" t="s">
        <v>61</v>
      </c>
      <c r="X16">
        <v>2</v>
      </c>
      <c r="Z16" t="s">
        <v>149</v>
      </c>
      <c r="AB16" t="s">
        <v>61</v>
      </c>
      <c r="AD16">
        <v>2</v>
      </c>
      <c r="AF16" t="s">
        <v>107</v>
      </c>
      <c r="AH16" t="s">
        <v>61</v>
      </c>
      <c r="AJ16">
        <v>2</v>
      </c>
      <c r="AL16" t="s">
        <v>105</v>
      </c>
      <c r="AN16" t="s">
        <v>61</v>
      </c>
      <c r="AP16">
        <v>2</v>
      </c>
      <c r="AR16" s="38"/>
      <c r="AS16" s="38"/>
      <c r="AT16" s="38"/>
      <c r="AU16" s="38"/>
      <c r="AV16" s="35"/>
      <c r="AX16" s="255"/>
      <c r="AY16" s="255"/>
    </row>
    <row r="17" spans="8:52" ht="15" customHeight="1" x14ac:dyDescent="0.35">
      <c r="H17" s="29" t="s">
        <v>101</v>
      </c>
      <c r="I17" s="29"/>
      <c r="J17" t="s">
        <v>61</v>
      </c>
      <c r="L17">
        <v>2</v>
      </c>
      <c r="N17" s="111"/>
      <c r="T17" t="s">
        <v>93</v>
      </c>
      <c r="V17" t="s">
        <v>61</v>
      </c>
      <c r="X17">
        <v>1</v>
      </c>
      <c r="Z17" t="s">
        <v>85</v>
      </c>
      <c r="AB17" t="s">
        <v>61</v>
      </c>
      <c r="AD17">
        <v>2</v>
      </c>
      <c r="AF17" t="s">
        <v>97</v>
      </c>
      <c r="AH17" t="s">
        <v>61</v>
      </c>
      <c r="AJ17">
        <v>2</v>
      </c>
      <c r="AL17" t="s">
        <v>99</v>
      </c>
      <c r="AN17" t="s">
        <v>61</v>
      </c>
      <c r="AP17">
        <v>2</v>
      </c>
      <c r="AR17" s="38"/>
      <c r="AS17" s="38"/>
      <c r="AT17" s="38"/>
      <c r="AU17" s="38"/>
      <c r="AV17" s="35"/>
      <c r="AX17" s="255"/>
      <c r="AY17" s="255"/>
    </row>
    <row r="18" spans="8:52" ht="15" customHeight="1" x14ac:dyDescent="0.35">
      <c r="H18" t="s">
        <v>81</v>
      </c>
      <c r="J18" t="s">
        <v>61</v>
      </c>
      <c r="L18">
        <v>2</v>
      </c>
      <c r="T18" t="s">
        <v>95</v>
      </c>
      <c r="V18" t="s">
        <v>61</v>
      </c>
      <c r="X18">
        <v>2</v>
      </c>
      <c r="Z18" t="s">
        <v>277</v>
      </c>
      <c r="AB18" t="s">
        <v>61</v>
      </c>
      <c r="AD18">
        <v>2</v>
      </c>
      <c r="AF18" t="s">
        <v>98</v>
      </c>
      <c r="AH18" t="s">
        <v>61</v>
      </c>
      <c r="AJ18">
        <v>2</v>
      </c>
      <c r="AL18" t="s">
        <v>127</v>
      </c>
      <c r="AN18" t="s">
        <v>61</v>
      </c>
      <c r="AP18">
        <v>2</v>
      </c>
      <c r="AR18" s="38"/>
      <c r="AS18" s="38"/>
      <c r="AT18" s="38"/>
      <c r="AU18" s="38"/>
      <c r="AV18" s="35"/>
      <c r="AX18" s="255"/>
      <c r="AY18" s="255"/>
    </row>
    <row r="19" spans="8:52" ht="15" customHeight="1" x14ac:dyDescent="0.35">
      <c r="H19" s="113" t="s">
        <v>103</v>
      </c>
      <c r="I19" s="114"/>
      <c r="J19" s="114"/>
      <c r="K19" s="114"/>
      <c r="L19" s="114">
        <v>7</v>
      </c>
      <c r="T19" t="s">
        <v>97</v>
      </c>
      <c r="V19" t="s">
        <v>61</v>
      </c>
      <c r="X19">
        <v>2</v>
      </c>
      <c r="Z19" t="s">
        <v>153</v>
      </c>
      <c r="AB19" t="s">
        <v>61</v>
      </c>
      <c r="AD19">
        <v>2</v>
      </c>
      <c r="AF19" t="s">
        <v>105</v>
      </c>
      <c r="AH19" t="s">
        <v>61</v>
      </c>
      <c r="AJ19">
        <v>2</v>
      </c>
      <c r="AL19" t="s">
        <v>73</v>
      </c>
      <c r="AN19" t="s">
        <v>61</v>
      </c>
      <c r="AP19">
        <v>2</v>
      </c>
      <c r="AX19" s="255"/>
      <c r="AY19" s="255"/>
    </row>
    <row r="20" spans="8:52" ht="15" customHeight="1" x14ac:dyDescent="0.35">
      <c r="T20" t="s">
        <v>98</v>
      </c>
      <c r="V20" t="s">
        <v>61</v>
      </c>
      <c r="X20">
        <v>2</v>
      </c>
      <c r="Z20" t="s">
        <v>86</v>
      </c>
      <c r="AB20" t="s">
        <v>61</v>
      </c>
      <c r="AD20">
        <v>2</v>
      </c>
      <c r="AF20" t="s">
        <v>127</v>
      </c>
      <c r="AH20" t="s">
        <v>61</v>
      </c>
      <c r="AJ20">
        <v>2</v>
      </c>
      <c r="AL20" t="s">
        <v>81</v>
      </c>
      <c r="AN20" t="s">
        <v>61</v>
      </c>
      <c r="AP20">
        <v>2</v>
      </c>
      <c r="AX20" s="255"/>
      <c r="AY20" s="255"/>
    </row>
    <row r="21" spans="8:52" ht="15" customHeight="1" x14ac:dyDescent="0.35">
      <c r="T21" t="s">
        <v>72</v>
      </c>
      <c r="V21" t="s">
        <v>61</v>
      </c>
      <c r="X21">
        <v>2</v>
      </c>
      <c r="Z21" t="s">
        <v>74</v>
      </c>
      <c r="AB21" t="s">
        <v>61</v>
      </c>
      <c r="AD21">
        <v>2</v>
      </c>
      <c r="AF21" t="s">
        <v>73</v>
      </c>
      <c r="AH21" t="s">
        <v>61</v>
      </c>
      <c r="AJ21">
        <v>2</v>
      </c>
      <c r="AL21" t="s">
        <v>83</v>
      </c>
      <c r="AN21" t="s">
        <v>61</v>
      </c>
      <c r="AP21">
        <v>2</v>
      </c>
      <c r="AX21" s="38"/>
      <c r="AY21" s="38"/>
      <c r="AZ21" s="38"/>
    </row>
    <row r="22" spans="8:52" x14ac:dyDescent="0.35">
      <c r="I22" s="29"/>
      <c r="T22" t="s">
        <v>99</v>
      </c>
      <c r="V22" t="s">
        <v>61</v>
      </c>
      <c r="X22">
        <v>2</v>
      </c>
      <c r="Z22" t="s">
        <v>105</v>
      </c>
      <c r="AB22" t="s">
        <v>61</v>
      </c>
      <c r="AD22">
        <v>2</v>
      </c>
      <c r="AF22" t="s">
        <v>110</v>
      </c>
      <c r="AH22" t="s">
        <v>61</v>
      </c>
      <c r="AJ22">
        <v>1</v>
      </c>
      <c r="AL22" s="113" t="s">
        <v>103</v>
      </c>
      <c r="AM22" s="113"/>
      <c r="AN22" s="114"/>
      <c r="AO22" s="114"/>
      <c r="AP22" s="114">
        <v>5</v>
      </c>
    </row>
    <row r="23" spans="8:52" ht="15" customHeight="1" x14ac:dyDescent="0.35">
      <c r="T23" t="s">
        <v>127</v>
      </c>
      <c r="V23" t="s">
        <v>61</v>
      </c>
      <c r="X23">
        <v>2</v>
      </c>
      <c r="Z23" s="29" t="s">
        <v>279</v>
      </c>
      <c r="AB23" t="s">
        <v>61</v>
      </c>
      <c r="AD23" s="29">
        <v>2</v>
      </c>
      <c r="AF23" t="s">
        <v>109</v>
      </c>
      <c r="AH23" t="s">
        <v>61</v>
      </c>
      <c r="AJ23">
        <v>2</v>
      </c>
    </row>
    <row r="24" spans="8:52" ht="15" customHeight="1" x14ac:dyDescent="0.35">
      <c r="H24" s="29"/>
      <c r="I24" s="29"/>
      <c r="T24" t="s">
        <v>100</v>
      </c>
      <c r="V24" t="s">
        <v>61</v>
      </c>
      <c r="X24">
        <v>1</v>
      </c>
      <c r="Z24" t="s">
        <v>155</v>
      </c>
      <c r="AB24" t="s">
        <v>61</v>
      </c>
      <c r="AD24">
        <v>1</v>
      </c>
      <c r="AF24" t="s">
        <v>81</v>
      </c>
      <c r="AH24" t="s">
        <v>61</v>
      </c>
      <c r="AJ24">
        <v>1</v>
      </c>
    </row>
    <row r="25" spans="8:52" x14ac:dyDescent="0.35">
      <c r="H25" s="29"/>
      <c r="I25" s="29"/>
      <c r="T25" t="s">
        <v>73</v>
      </c>
      <c r="V25" t="s">
        <v>61</v>
      </c>
      <c r="X25">
        <v>2</v>
      </c>
      <c r="Z25" t="s">
        <v>241</v>
      </c>
      <c r="AB25" t="s">
        <v>61</v>
      </c>
      <c r="AD25">
        <v>2</v>
      </c>
      <c r="AF25" t="s">
        <v>83</v>
      </c>
      <c r="AH25" t="s">
        <v>61</v>
      </c>
      <c r="AJ25">
        <v>1</v>
      </c>
    </row>
    <row r="26" spans="8:52" ht="15" customHeight="1" x14ac:dyDescent="0.35">
      <c r="T26" t="s">
        <v>101</v>
      </c>
      <c r="V26" t="s">
        <v>61</v>
      </c>
      <c r="X26">
        <v>2</v>
      </c>
      <c r="Z26" t="s">
        <v>100</v>
      </c>
      <c r="AB26" t="s">
        <v>61</v>
      </c>
      <c r="AD26">
        <v>2</v>
      </c>
      <c r="AF26" s="113" t="s">
        <v>103</v>
      </c>
      <c r="AG26" s="114"/>
      <c r="AH26" s="114"/>
      <c r="AI26" s="114"/>
      <c r="AJ26" s="114">
        <v>6</v>
      </c>
    </row>
    <row r="27" spans="8:52" x14ac:dyDescent="0.35">
      <c r="T27" t="s">
        <v>129</v>
      </c>
      <c r="V27" t="s">
        <v>61</v>
      </c>
      <c r="X27">
        <v>1</v>
      </c>
      <c r="Z27" t="s">
        <v>73</v>
      </c>
      <c r="AB27" t="s">
        <v>61</v>
      </c>
      <c r="AD27">
        <v>3</v>
      </c>
    </row>
    <row r="28" spans="8:52" x14ac:dyDescent="0.35">
      <c r="I28" s="31"/>
      <c r="T28" t="s">
        <v>128</v>
      </c>
      <c r="V28" t="s">
        <v>61</v>
      </c>
      <c r="X28">
        <v>3</v>
      </c>
      <c r="Z28" t="s">
        <v>282</v>
      </c>
      <c r="AB28" t="s">
        <v>61</v>
      </c>
      <c r="AD28">
        <v>3</v>
      </c>
    </row>
    <row r="29" spans="8:52" ht="15" customHeight="1" x14ac:dyDescent="0.35">
      <c r="I29" s="31"/>
      <c r="T29" t="s">
        <v>92</v>
      </c>
      <c r="V29" t="s">
        <v>61</v>
      </c>
      <c r="X29">
        <v>1</v>
      </c>
      <c r="Z29" s="113" t="s">
        <v>103</v>
      </c>
      <c r="AA29" s="114"/>
      <c r="AB29" s="114"/>
      <c r="AC29" s="114"/>
      <c r="AD29" s="114">
        <v>7</v>
      </c>
    </row>
    <row r="30" spans="8:52" ht="15" customHeight="1" x14ac:dyDescent="0.35">
      <c r="I30" s="31"/>
      <c r="T30" s="113" t="s">
        <v>103</v>
      </c>
      <c r="U30" s="113"/>
      <c r="V30" s="114"/>
      <c r="W30" s="114"/>
      <c r="X30" s="114">
        <v>7</v>
      </c>
    </row>
    <row r="32" spans="8:52" ht="15" customHeight="1" x14ac:dyDescent="0.35"/>
    <row r="33" spans="8:30" ht="14.5" customHeight="1" x14ac:dyDescent="0.35"/>
    <row r="34" spans="8:30" ht="15" customHeight="1" x14ac:dyDescent="0.35"/>
    <row r="35" spans="8:30" ht="15" customHeight="1" x14ac:dyDescent="0.35"/>
    <row r="36" spans="8:30" ht="15" customHeight="1" x14ac:dyDescent="0.35"/>
    <row r="37" spans="8:30" ht="15" customHeight="1" x14ac:dyDescent="0.35">
      <c r="U37" s="31"/>
      <c r="Z37" t="s">
        <v>81</v>
      </c>
      <c r="AD37">
        <v>1</v>
      </c>
    </row>
    <row r="38" spans="8:30" ht="14.5" customHeight="1" x14ac:dyDescent="0.35">
      <c r="U38" s="31"/>
      <c r="Z38" t="s">
        <v>83</v>
      </c>
      <c r="AD38">
        <v>1</v>
      </c>
    </row>
    <row r="39" spans="8:30" ht="15" customHeight="1" x14ac:dyDescent="0.35">
      <c r="U39" s="31"/>
    </row>
    <row r="40" spans="8:30" x14ac:dyDescent="0.35">
      <c r="Z40" t="s">
        <v>280</v>
      </c>
      <c r="AD40">
        <v>2</v>
      </c>
    </row>
    <row r="42" spans="8:30" x14ac:dyDescent="0.35">
      <c r="Z42" t="s">
        <v>281</v>
      </c>
      <c r="AD42">
        <v>1</v>
      </c>
    </row>
    <row r="47" spans="8:30" x14ac:dyDescent="0.35">
      <c r="H47" s="30"/>
    </row>
    <row r="60" ht="15" customHeight="1" x14ac:dyDescent="0.35"/>
    <row r="61" ht="15" customHeight="1" x14ac:dyDescent="0.35"/>
    <row r="62" ht="15" customHeight="1" x14ac:dyDescent="0.35"/>
  </sheetData>
  <sortState xmlns:xlrd2="http://schemas.microsoft.com/office/spreadsheetml/2017/richdata2" ref="Z7:AD28">
    <sortCondition ref="AB7:AB28"/>
  </sortState>
  <mergeCells count="24">
    <mergeCell ref="H2:J2"/>
    <mergeCell ref="H5:I5"/>
    <mergeCell ref="B2:D2"/>
    <mergeCell ref="B5:C5"/>
    <mergeCell ref="T2:V2"/>
    <mergeCell ref="T5:U5"/>
    <mergeCell ref="N2:P2"/>
    <mergeCell ref="N5:O5"/>
    <mergeCell ref="Z2:AB2"/>
    <mergeCell ref="Z5:AA5"/>
    <mergeCell ref="AX19:AY19"/>
    <mergeCell ref="AX20:AY20"/>
    <mergeCell ref="AX2:AZ2"/>
    <mergeCell ref="AX5:AY5"/>
    <mergeCell ref="AX15:AY15"/>
    <mergeCell ref="AX16:AY16"/>
    <mergeCell ref="AX17:AY17"/>
    <mergeCell ref="AX18:AY18"/>
    <mergeCell ref="AR2:AT2"/>
    <mergeCell ref="AR5:AS5"/>
    <mergeCell ref="AL2:AN2"/>
    <mergeCell ref="AL5:AM5"/>
    <mergeCell ref="AF2:AH2"/>
    <mergeCell ref="AF5:AG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7F8A7-8361-42C7-8A2E-F73263634341}">
  <sheetPr codeName="Sheet8"/>
  <dimension ref="B2:BT62"/>
  <sheetViews>
    <sheetView workbookViewId="0">
      <selection activeCell="BB30" sqref="BB30"/>
    </sheetView>
  </sheetViews>
  <sheetFormatPr defaultRowHeight="14.5" x14ac:dyDescent="0.35"/>
  <cols>
    <col min="1" max="1" width="6.81640625" customWidth="1"/>
    <col min="2" max="2" width="20.81640625" customWidth="1"/>
    <col min="3" max="3" width="21" customWidth="1"/>
    <col min="5" max="5" width="10.7265625" bestFit="1" customWidth="1"/>
    <col min="6" max="6" width="12.1796875" bestFit="1" customWidth="1"/>
    <col min="8" max="9" width="19.81640625" customWidth="1"/>
    <col min="10" max="10" width="9.7265625" customWidth="1"/>
    <col min="11" max="11" width="11.1796875" bestFit="1" customWidth="1"/>
    <col min="12" max="12" width="12.26953125" bestFit="1" customWidth="1"/>
    <col min="14" max="14" width="34.453125" customWidth="1"/>
    <col min="15" max="15" width="30.81640625" customWidth="1"/>
    <col min="17" max="17" width="10.7265625" bestFit="1" customWidth="1"/>
    <col min="18" max="18" width="12.1796875" bestFit="1" customWidth="1"/>
    <col min="20" max="20" width="35.453125" customWidth="1"/>
    <col min="21" max="21" width="28.54296875" customWidth="1"/>
    <col min="23" max="23" width="10.7265625" bestFit="1" customWidth="1"/>
    <col min="24" max="24" width="12.1796875" bestFit="1" customWidth="1"/>
    <col min="25" max="25" width="12.1796875" customWidth="1"/>
    <col min="26" max="26" width="38.1796875" customWidth="1"/>
    <col min="27" max="27" width="30" customWidth="1"/>
    <col min="28" max="31" width="12.1796875" customWidth="1"/>
    <col min="32" max="32" width="34.26953125" customWidth="1"/>
    <col min="33" max="33" width="26.54296875" customWidth="1"/>
    <col min="35" max="35" width="10.7265625" bestFit="1" customWidth="1"/>
    <col min="36" max="36" width="12.1796875" bestFit="1" customWidth="1"/>
    <col min="37" max="37" width="12.1796875" customWidth="1"/>
    <col min="38" max="38" width="35.7265625" customWidth="1"/>
    <col min="39" max="39" width="24.453125" customWidth="1"/>
    <col min="40" max="43" width="12.1796875" customWidth="1"/>
    <col min="44" max="44" width="25.26953125" customWidth="1"/>
    <col min="45" max="45" width="24.1796875" customWidth="1"/>
    <col min="46" max="48" width="12.1796875" customWidth="1"/>
    <col min="50" max="50" width="38.453125" customWidth="1"/>
    <col min="51" max="51" width="25.54296875" customWidth="1"/>
    <col min="53" max="53" width="10.7265625" bestFit="1" customWidth="1"/>
    <col min="54" max="54" width="12.1796875" bestFit="1" customWidth="1"/>
    <col min="56" max="56" width="37" customWidth="1"/>
    <col min="57" max="57" width="25.81640625" customWidth="1"/>
    <col min="59" max="59" width="10.7265625" bestFit="1" customWidth="1"/>
    <col min="60" max="60" width="12.1796875" bestFit="1" customWidth="1"/>
    <col min="62" max="62" width="35.453125" customWidth="1"/>
    <col min="63" max="63" width="24.54296875" customWidth="1"/>
    <col min="64" max="64" width="10.54296875" bestFit="1" customWidth="1"/>
    <col min="65" max="65" width="10.7265625" bestFit="1" customWidth="1"/>
    <col min="66" max="66" width="12.1796875" bestFit="1" customWidth="1"/>
    <col min="68" max="68" width="34.453125" customWidth="1"/>
    <col min="69" max="69" width="26" customWidth="1"/>
    <col min="70" max="70" width="11.54296875" customWidth="1"/>
    <col min="71" max="71" width="10.7265625" bestFit="1" customWidth="1"/>
    <col min="72" max="72" width="12.1796875" bestFit="1" customWidth="1"/>
  </cols>
  <sheetData>
    <row r="2" spans="2:72" x14ac:dyDescent="0.35">
      <c r="B2" s="253" t="s">
        <v>124</v>
      </c>
      <c r="C2" s="253"/>
      <c r="D2" s="253"/>
      <c r="H2" s="253" t="s">
        <v>63</v>
      </c>
      <c r="I2" s="253"/>
      <c r="J2" s="253"/>
      <c r="N2" s="253" t="s">
        <v>65</v>
      </c>
      <c r="O2" s="253"/>
      <c r="P2" s="253"/>
      <c r="T2" s="253" t="s">
        <v>66</v>
      </c>
      <c r="U2" s="253"/>
      <c r="V2" s="253"/>
      <c r="Z2" s="253" t="s">
        <v>386</v>
      </c>
      <c r="AA2" s="253"/>
      <c r="AB2" s="253"/>
      <c r="AF2" s="253" t="s">
        <v>67</v>
      </c>
      <c r="AG2" s="253"/>
      <c r="AH2" s="253"/>
      <c r="AL2" s="253" t="s">
        <v>343</v>
      </c>
      <c r="AM2" s="253"/>
      <c r="AN2" s="253"/>
      <c r="AR2" s="253" t="s">
        <v>123</v>
      </c>
      <c r="AS2" s="253"/>
      <c r="AT2" s="253"/>
      <c r="AX2" s="253" t="s">
        <v>69</v>
      </c>
      <c r="AY2" s="253"/>
      <c r="AZ2" s="253"/>
      <c r="BD2" s="253" t="s">
        <v>70</v>
      </c>
      <c r="BE2" s="253"/>
      <c r="BF2" s="253"/>
      <c r="BJ2" s="253" t="s">
        <v>347</v>
      </c>
      <c r="BK2" s="253"/>
      <c r="BL2" s="253"/>
      <c r="BP2" s="253" t="s">
        <v>115</v>
      </c>
      <c r="BQ2" s="253"/>
      <c r="BR2" s="253"/>
    </row>
    <row r="3" spans="2:72" x14ac:dyDescent="0.35">
      <c r="B3" s="28" t="s">
        <v>61</v>
      </c>
      <c r="C3" s="28" t="s">
        <v>62</v>
      </c>
      <c r="D3" s="28"/>
      <c r="E3" s="36" t="s">
        <v>125</v>
      </c>
      <c r="F3" s="36" t="s">
        <v>126</v>
      </c>
      <c r="H3" s="28" t="s">
        <v>61</v>
      </c>
      <c r="I3" s="28" t="s">
        <v>62</v>
      </c>
      <c r="J3" s="28"/>
      <c r="K3" s="36" t="s">
        <v>125</v>
      </c>
      <c r="L3" s="36" t="s">
        <v>126</v>
      </c>
      <c r="N3" s="28" t="s">
        <v>61</v>
      </c>
      <c r="O3" s="28" t="s">
        <v>62</v>
      </c>
      <c r="P3" s="28"/>
      <c r="Q3" s="36" t="s">
        <v>125</v>
      </c>
      <c r="R3" s="36" t="s">
        <v>126</v>
      </c>
      <c r="T3" s="28" t="s">
        <v>61</v>
      </c>
      <c r="U3" s="28" t="s">
        <v>62</v>
      </c>
      <c r="V3" s="28"/>
      <c r="W3" s="36" t="s">
        <v>125</v>
      </c>
      <c r="X3" s="36" t="s">
        <v>126</v>
      </c>
      <c r="Z3" s="28" t="s">
        <v>61</v>
      </c>
      <c r="AA3" s="28" t="s">
        <v>62</v>
      </c>
      <c r="AB3" s="28"/>
      <c r="AC3" s="36" t="s">
        <v>125</v>
      </c>
      <c r="AD3" s="36" t="s">
        <v>126</v>
      </c>
      <c r="AF3" s="28" t="s">
        <v>61</v>
      </c>
      <c r="AG3" s="28" t="s">
        <v>62</v>
      </c>
      <c r="AH3" s="28"/>
      <c r="AI3" s="36" t="s">
        <v>125</v>
      </c>
      <c r="AJ3" s="36" t="s">
        <v>126</v>
      </c>
      <c r="AL3" s="28" t="s">
        <v>61</v>
      </c>
      <c r="AM3" s="28" t="s">
        <v>62</v>
      </c>
      <c r="AN3" s="28"/>
      <c r="AO3" s="36" t="s">
        <v>125</v>
      </c>
      <c r="AP3" s="36" t="s">
        <v>126</v>
      </c>
      <c r="AR3" s="28" t="s">
        <v>61</v>
      </c>
      <c r="AS3" s="28" t="s">
        <v>62</v>
      </c>
      <c r="AT3" s="28"/>
      <c r="AU3" s="36" t="s">
        <v>125</v>
      </c>
      <c r="AV3" s="36" t="s">
        <v>126</v>
      </c>
      <c r="AX3" s="28" t="s">
        <v>61</v>
      </c>
      <c r="AY3" s="28" t="s">
        <v>62</v>
      </c>
      <c r="AZ3" s="28"/>
      <c r="BA3" s="36" t="s">
        <v>125</v>
      </c>
      <c r="BB3" s="36" t="s">
        <v>126</v>
      </c>
      <c r="BD3" s="28" t="s">
        <v>61</v>
      </c>
      <c r="BE3" s="28" t="s">
        <v>62</v>
      </c>
      <c r="BF3" s="28"/>
      <c r="BG3" s="36" t="s">
        <v>125</v>
      </c>
      <c r="BH3" s="36" t="s">
        <v>126</v>
      </c>
      <c r="BJ3" s="28" t="s">
        <v>61</v>
      </c>
      <c r="BK3" s="28" t="s">
        <v>62</v>
      </c>
      <c r="BL3" s="28"/>
      <c r="BM3" s="36" t="s">
        <v>125</v>
      </c>
      <c r="BN3" s="36" t="s">
        <v>126</v>
      </c>
      <c r="BP3" s="28" t="s">
        <v>61</v>
      </c>
      <c r="BQ3" s="28" t="s">
        <v>62</v>
      </c>
      <c r="BR3" s="28"/>
      <c r="BS3" s="36" t="s">
        <v>125</v>
      </c>
      <c r="BT3" s="36" t="s">
        <v>126</v>
      </c>
    </row>
    <row r="4" spans="2:72" x14ac:dyDescent="0.35">
      <c r="B4" s="27">
        <f>COUNTIF(D6:D30,"NCA")</f>
        <v>3</v>
      </c>
      <c r="C4" s="27">
        <f>COUNTIF(D5:D30,"Lis")</f>
        <v>2</v>
      </c>
      <c r="D4" s="27"/>
      <c r="E4" s="28">
        <f>SUM(B4:D4)</f>
        <v>5</v>
      </c>
      <c r="F4" s="28">
        <f>SUM(F6:F33)</f>
        <v>13</v>
      </c>
      <c r="H4" s="27">
        <f>COUNTIF(J6:J30,"NCA")</f>
        <v>4</v>
      </c>
      <c r="I4" s="27">
        <f>COUNTIF(J5:J30,"Lis")</f>
        <v>1</v>
      </c>
      <c r="J4" s="27"/>
      <c r="K4" s="28">
        <f>SUM(H4:J4)</f>
        <v>5</v>
      </c>
      <c r="L4" s="28">
        <f>SUM(L6:L33)</f>
        <v>17</v>
      </c>
      <c r="N4" s="27">
        <f>COUNTIF(P6:P30,"NCA")</f>
        <v>20</v>
      </c>
      <c r="O4" s="27">
        <f>COUNTIF(P5:P30,"Lis")</f>
        <v>5</v>
      </c>
      <c r="P4" s="27"/>
      <c r="Q4" s="28">
        <f>SUM(N4:P4)</f>
        <v>25</v>
      </c>
      <c r="R4" s="28">
        <f>SUM(R6:R38)</f>
        <v>65</v>
      </c>
      <c r="S4" s="28"/>
      <c r="T4" s="27">
        <f>COUNTIF(V6:V30,"NCA")</f>
        <v>17</v>
      </c>
      <c r="U4" s="27">
        <f>COUNTIF(V5:V30,"Lis")</f>
        <v>6</v>
      </c>
      <c r="V4" s="27"/>
      <c r="W4" s="28">
        <f>SUM(T4:V4)</f>
        <v>23</v>
      </c>
      <c r="X4" s="28">
        <f>SUM(X6:X33)</f>
        <v>60</v>
      </c>
      <c r="Y4" s="28"/>
      <c r="Z4" s="27">
        <f>COUNTIF(AB6:AB30,"NCA")</f>
        <v>16</v>
      </c>
      <c r="AA4" s="27">
        <f>COUNTIF(AB5:AB30,"Lis")</f>
        <v>5</v>
      </c>
      <c r="AB4" s="27"/>
      <c r="AC4" s="28">
        <f>SUM(Z4:AB4)</f>
        <v>21</v>
      </c>
      <c r="AD4" s="28">
        <f>SUM(AD6:AD33)</f>
        <v>48</v>
      </c>
      <c r="AE4" s="28"/>
      <c r="AF4" s="27">
        <f>COUNTIF(AH6:AH43,"NCA")</f>
        <v>26</v>
      </c>
      <c r="AG4" s="27">
        <f>COUNTIF(AH5:AH42,"Lis")</f>
        <v>9</v>
      </c>
      <c r="AH4" s="27"/>
      <c r="AI4" s="28">
        <f>SUM(AF4:AH4)</f>
        <v>35</v>
      </c>
      <c r="AJ4" s="28">
        <f>SUM(AJ6:AJ44)</f>
        <v>79</v>
      </c>
      <c r="AK4" s="28"/>
      <c r="AL4" s="27">
        <f>COUNTIF(AN6:AN43,"NCA")</f>
        <v>24</v>
      </c>
      <c r="AM4" s="27">
        <f>COUNTIF(AN6:AN42,"Lis")</f>
        <v>9</v>
      </c>
      <c r="AN4" s="27"/>
      <c r="AO4" s="28">
        <f>SUM(AL4:AN4)</f>
        <v>33</v>
      </c>
      <c r="AP4" s="28">
        <f>SUM(AP6:AP40)</f>
        <v>72</v>
      </c>
      <c r="AQ4" s="28"/>
      <c r="AR4" s="27">
        <f>COUNTIF(AT6:AT43,"NCA")</f>
        <v>9</v>
      </c>
      <c r="AS4" s="27">
        <f>COUNTIF(AT5:AT42,"Lis")</f>
        <v>3</v>
      </c>
      <c r="AT4" s="27"/>
      <c r="AU4" s="28">
        <f>SUM(AR4:AT4)</f>
        <v>12</v>
      </c>
      <c r="AV4" s="28">
        <f>SUM(AV6:AV33)</f>
        <v>31</v>
      </c>
      <c r="AX4" s="27">
        <f>COUNTIF(AZ6:AZ35,"NCA")</f>
        <v>23</v>
      </c>
      <c r="AY4" s="27">
        <f>COUNTIF(AZ6:AZ35,"Lis")</f>
        <v>5</v>
      </c>
      <c r="AZ4" s="27"/>
      <c r="BA4" s="28">
        <f>SUM(AX4:AZ4)</f>
        <v>28</v>
      </c>
      <c r="BB4" s="28">
        <f>SUM(BB6:BB34)</f>
        <v>62</v>
      </c>
      <c r="BD4" s="27">
        <f>COUNTIF(BF6:BF34,"NCA")</f>
        <v>20</v>
      </c>
      <c r="BE4" s="27">
        <f>COUNTIF(BF5:BF36,"Lis")</f>
        <v>7</v>
      </c>
      <c r="BF4" s="27"/>
      <c r="BG4" s="28">
        <f>SUM(BD4:BF4)</f>
        <v>27</v>
      </c>
      <c r="BH4" s="28">
        <f>SUM(BH6:BH33)</f>
        <v>61</v>
      </c>
      <c r="BJ4" s="27">
        <f>COUNTIF(BL6:BL23,"NCA")</f>
        <v>13</v>
      </c>
      <c r="BK4" s="27">
        <f>COUNTIF(BL5:BL23,"Lis")</f>
        <v>5</v>
      </c>
      <c r="BL4" s="27"/>
      <c r="BM4" s="28">
        <f>SUM(BJ4:BL4)</f>
        <v>18</v>
      </c>
      <c r="BN4" s="28">
        <f>SUM(BN6:BN33)</f>
        <v>39</v>
      </c>
      <c r="BP4" s="27">
        <f>COUNTIF(BR6:BR23,"NCA")</f>
        <v>9</v>
      </c>
      <c r="BQ4" s="27">
        <f>COUNTIF(BR6:BR23,"Lis")</f>
        <v>3</v>
      </c>
      <c r="BR4" s="27"/>
      <c r="BS4" s="28">
        <f>SUM(BP4:BR4)</f>
        <v>12</v>
      </c>
      <c r="BT4" s="28">
        <f>SUM(BT6:BT33)</f>
        <v>33</v>
      </c>
    </row>
    <row r="5" spans="2:72" x14ac:dyDescent="0.35">
      <c r="B5" s="256" t="s">
        <v>64</v>
      </c>
      <c r="C5" s="256"/>
      <c r="D5" s="28" t="s">
        <v>20</v>
      </c>
      <c r="H5" s="256" t="s">
        <v>64</v>
      </c>
      <c r="I5" s="256"/>
      <c r="J5" s="28" t="s">
        <v>20</v>
      </c>
      <c r="N5" s="254" t="s">
        <v>64</v>
      </c>
      <c r="O5" s="254"/>
      <c r="P5" t="s">
        <v>20</v>
      </c>
      <c r="T5" s="254" t="s">
        <v>64</v>
      </c>
      <c r="U5" s="254"/>
      <c r="V5" t="s">
        <v>20</v>
      </c>
      <c r="Z5" s="254" t="s">
        <v>64</v>
      </c>
      <c r="AA5" s="254"/>
      <c r="AB5" t="s">
        <v>20</v>
      </c>
      <c r="AF5" s="254" t="s">
        <v>64</v>
      </c>
      <c r="AG5" s="254"/>
      <c r="AH5" t="s">
        <v>20</v>
      </c>
      <c r="AL5" s="254" t="s">
        <v>64</v>
      </c>
      <c r="AM5" s="254"/>
      <c r="AN5" t="s">
        <v>20</v>
      </c>
      <c r="AR5" s="254" t="s">
        <v>64</v>
      </c>
      <c r="AS5" s="254"/>
      <c r="AT5" t="s">
        <v>20</v>
      </c>
      <c r="AX5" s="254" t="s">
        <v>64</v>
      </c>
      <c r="AY5" s="254"/>
      <c r="AZ5" t="s">
        <v>20</v>
      </c>
      <c r="BD5" s="254" t="s">
        <v>64</v>
      </c>
      <c r="BE5" s="254"/>
      <c r="BF5" t="s">
        <v>20</v>
      </c>
      <c r="BJ5" s="254" t="s">
        <v>64</v>
      </c>
      <c r="BK5" s="254"/>
      <c r="BL5" t="s">
        <v>20</v>
      </c>
      <c r="BP5" s="254" t="s">
        <v>64</v>
      </c>
      <c r="BQ5" s="254"/>
      <c r="BR5" t="s">
        <v>20</v>
      </c>
    </row>
    <row r="6" spans="2:72" ht="18.75" customHeight="1" x14ac:dyDescent="0.35">
      <c r="B6" s="42" t="s">
        <v>88</v>
      </c>
      <c r="D6" t="s">
        <v>62</v>
      </c>
      <c r="F6">
        <v>2</v>
      </c>
      <c r="H6" s="43" t="s">
        <v>143</v>
      </c>
      <c r="J6" t="s">
        <v>62</v>
      </c>
      <c r="L6">
        <v>4</v>
      </c>
      <c r="N6" s="40" t="s">
        <v>88</v>
      </c>
      <c r="O6" s="37"/>
      <c r="P6" t="s">
        <v>62</v>
      </c>
      <c r="R6">
        <v>2</v>
      </c>
      <c r="T6" s="40" t="s">
        <v>88</v>
      </c>
      <c r="V6" t="s">
        <v>62</v>
      </c>
      <c r="X6">
        <v>2</v>
      </c>
      <c r="Z6" s="40" t="s">
        <v>88</v>
      </c>
      <c r="AB6" t="s">
        <v>62</v>
      </c>
      <c r="AD6">
        <v>2</v>
      </c>
      <c r="AF6" t="s">
        <v>88</v>
      </c>
      <c r="AH6" t="s">
        <v>62</v>
      </c>
      <c r="AJ6">
        <v>2</v>
      </c>
      <c r="AL6" t="s">
        <v>88</v>
      </c>
      <c r="AN6" t="s">
        <v>62</v>
      </c>
      <c r="AP6">
        <v>2</v>
      </c>
      <c r="AR6" t="s">
        <v>88</v>
      </c>
      <c r="AT6" t="s">
        <v>62</v>
      </c>
      <c r="AV6">
        <v>2</v>
      </c>
      <c r="AX6" t="s">
        <v>88</v>
      </c>
      <c r="AZ6" t="s">
        <v>62</v>
      </c>
      <c r="BB6">
        <v>2</v>
      </c>
      <c r="BD6" t="s">
        <v>88</v>
      </c>
      <c r="BF6" t="s">
        <v>62</v>
      </c>
      <c r="BH6">
        <v>2</v>
      </c>
      <c r="BJ6" t="s">
        <v>140</v>
      </c>
      <c r="BL6" t="s">
        <v>62</v>
      </c>
      <c r="BN6">
        <v>2</v>
      </c>
      <c r="BP6" t="s">
        <v>88</v>
      </c>
      <c r="BR6" t="s">
        <v>62</v>
      </c>
      <c r="BT6">
        <v>2</v>
      </c>
    </row>
    <row r="7" spans="2:72" ht="18.75" customHeight="1" x14ac:dyDescent="0.35">
      <c r="B7" s="42" t="s">
        <v>140</v>
      </c>
      <c r="C7" s="29"/>
      <c r="D7" t="s">
        <v>62</v>
      </c>
      <c r="F7">
        <v>2</v>
      </c>
      <c r="H7" s="43" t="s">
        <v>139</v>
      </c>
      <c r="J7" t="s">
        <v>61</v>
      </c>
      <c r="L7">
        <v>2</v>
      </c>
      <c r="N7" s="40" t="s">
        <v>140</v>
      </c>
      <c r="O7" s="37"/>
      <c r="P7" t="s">
        <v>62</v>
      </c>
      <c r="R7">
        <v>2</v>
      </c>
      <c r="T7" s="40" t="s">
        <v>140</v>
      </c>
      <c r="V7" t="s">
        <v>62</v>
      </c>
      <c r="X7">
        <v>2</v>
      </c>
      <c r="Z7" s="40" t="s">
        <v>140</v>
      </c>
      <c r="AA7" s="29"/>
      <c r="AB7" t="s">
        <v>62</v>
      </c>
      <c r="AD7">
        <v>2</v>
      </c>
      <c r="AF7" t="s">
        <v>140</v>
      </c>
      <c r="AH7" t="s">
        <v>62</v>
      </c>
      <c r="AJ7">
        <v>2</v>
      </c>
      <c r="AL7" t="s">
        <v>140</v>
      </c>
      <c r="AN7" t="s">
        <v>62</v>
      </c>
      <c r="AP7">
        <v>2</v>
      </c>
      <c r="AR7" t="s">
        <v>140</v>
      </c>
      <c r="AT7" t="s">
        <v>62</v>
      </c>
      <c r="AV7">
        <v>2</v>
      </c>
      <c r="AX7" t="s">
        <v>132</v>
      </c>
      <c r="AZ7" t="s">
        <v>62</v>
      </c>
      <c r="BB7">
        <v>2</v>
      </c>
      <c r="BD7" t="s">
        <v>140</v>
      </c>
      <c r="BF7" t="s">
        <v>62</v>
      </c>
      <c r="BH7">
        <v>2</v>
      </c>
      <c r="BJ7" t="s">
        <v>162</v>
      </c>
      <c r="BL7" t="s">
        <v>62</v>
      </c>
      <c r="BN7">
        <v>1</v>
      </c>
      <c r="BP7" t="s">
        <v>132</v>
      </c>
      <c r="BR7" t="s">
        <v>62</v>
      </c>
      <c r="BT7">
        <v>2</v>
      </c>
    </row>
    <row r="8" spans="2:72" ht="18.75" customHeight="1" x14ac:dyDescent="0.35">
      <c r="B8" s="43" t="s">
        <v>139</v>
      </c>
      <c r="D8" t="s">
        <v>61</v>
      </c>
      <c r="F8">
        <v>2</v>
      </c>
      <c r="H8" s="43" t="s">
        <v>142</v>
      </c>
      <c r="I8" s="29"/>
      <c r="J8" t="s">
        <v>61</v>
      </c>
      <c r="L8">
        <v>2</v>
      </c>
      <c r="N8" s="39" t="s">
        <v>151</v>
      </c>
      <c r="P8" t="s">
        <v>62</v>
      </c>
      <c r="R8">
        <v>2</v>
      </c>
      <c r="T8" s="39" t="s">
        <v>151</v>
      </c>
      <c r="V8" t="s">
        <v>62</v>
      </c>
      <c r="X8">
        <v>2</v>
      </c>
      <c r="Z8" s="39" t="s">
        <v>162</v>
      </c>
      <c r="AA8" s="29"/>
      <c r="AB8" t="s">
        <v>62</v>
      </c>
      <c r="AD8">
        <v>1</v>
      </c>
      <c r="AF8" t="s">
        <v>132</v>
      </c>
      <c r="AH8" t="s">
        <v>62</v>
      </c>
      <c r="AJ8">
        <v>2</v>
      </c>
      <c r="AL8" t="s">
        <v>132</v>
      </c>
      <c r="AN8" t="s">
        <v>62</v>
      </c>
      <c r="AP8">
        <v>2</v>
      </c>
      <c r="AR8" t="s">
        <v>132</v>
      </c>
      <c r="AT8" t="s">
        <v>62</v>
      </c>
      <c r="AV8">
        <v>2</v>
      </c>
      <c r="AX8" t="s">
        <v>151</v>
      </c>
      <c r="AZ8" t="s">
        <v>62</v>
      </c>
      <c r="BB8">
        <v>2</v>
      </c>
      <c r="BD8" t="s">
        <v>132</v>
      </c>
      <c r="BF8" t="s">
        <v>62</v>
      </c>
      <c r="BH8">
        <v>2</v>
      </c>
      <c r="BJ8" t="s">
        <v>82</v>
      </c>
      <c r="BK8" s="38"/>
      <c r="BL8" t="s">
        <v>62</v>
      </c>
      <c r="BM8" s="38"/>
      <c r="BN8">
        <v>2</v>
      </c>
      <c r="BP8" t="s">
        <v>79</v>
      </c>
      <c r="BR8" t="s">
        <v>62</v>
      </c>
      <c r="BT8">
        <v>4</v>
      </c>
    </row>
    <row r="9" spans="2:72" ht="15" customHeight="1" x14ac:dyDescent="0.35">
      <c r="B9" s="43" t="s">
        <v>141</v>
      </c>
      <c r="D9" t="s">
        <v>61</v>
      </c>
      <c r="F9">
        <v>1</v>
      </c>
      <c r="H9" s="43" t="s">
        <v>84</v>
      </c>
      <c r="J9" t="s">
        <v>61</v>
      </c>
      <c r="L9">
        <v>2</v>
      </c>
      <c r="N9" s="39" t="s">
        <v>75</v>
      </c>
      <c r="P9" t="s">
        <v>62</v>
      </c>
      <c r="R9">
        <v>2</v>
      </c>
      <c r="T9" t="s">
        <v>132</v>
      </c>
      <c r="V9" t="s">
        <v>62</v>
      </c>
      <c r="X9">
        <v>2</v>
      </c>
      <c r="Z9" s="39" t="s">
        <v>75</v>
      </c>
      <c r="AB9" t="s">
        <v>62</v>
      </c>
      <c r="AD9">
        <v>2</v>
      </c>
      <c r="AF9" t="s">
        <v>162</v>
      </c>
      <c r="AH9" t="s">
        <v>62</v>
      </c>
      <c r="AJ9">
        <v>1</v>
      </c>
      <c r="AL9" t="s">
        <v>162</v>
      </c>
      <c r="AN9" t="s">
        <v>62</v>
      </c>
      <c r="AP9">
        <v>1</v>
      </c>
      <c r="AR9" t="s">
        <v>139</v>
      </c>
      <c r="AT9" t="s">
        <v>61</v>
      </c>
      <c r="AV9">
        <v>2</v>
      </c>
      <c r="AX9" t="s">
        <v>75</v>
      </c>
      <c r="AZ9" t="s">
        <v>62</v>
      </c>
      <c r="BB9">
        <v>2</v>
      </c>
      <c r="BD9" t="s">
        <v>162</v>
      </c>
      <c r="BF9" t="s">
        <v>62</v>
      </c>
      <c r="BH9">
        <v>1</v>
      </c>
      <c r="BJ9" t="s">
        <v>168</v>
      </c>
      <c r="BL9" t="s">
        <v>62</v>
      </c>
      <c r="BN9">
        <v>4</v>
      </c>
      <c r="BP9" t="s">
        <v>144</v>
      </c>
      <c r="BR9" t="s">
        <v>61</v>
      </c>
      <c r="BT9">
        <v>2</v>
      </c>
    </row>
    <row r="10" spans="2:72" ht="15" customHeight="1" x14ac:dyDescent="0.35">
      <c r="B10" s="43" t="s">
        <v>101</v>
      </c>
      <c r="D10" t="s">
        <v>61</v>
      </c>
      <c r="F10">
        <v>3</v>
      </c>
      <c r="H10" s="43" t="s">
        <v>101</v>
      </c>
      <c r="J10" t="s">
        <v>61</v>
      </c>
      <c r="L10">
        <v>3</v>
      </c>
      <c r="N10" s="39" t="s">
        <v>158</v>
      </c>
      <c r="P10" t="s">
        <v>62</v>
      </c>
      <c r="R10">
        <v>4</v>
      </c>
      <c r="T10" s="39" t="s">
        <v>160</v>
      </c>
      <c r="U10" s="29"/>
      <c r="V10" t="s">
        <v>62</v>
      </c>
      <c r="X10">
        <v>4</v>
      </c>
      <c r="Z10" s="39" t="s">
        <v>163</v>
      </c>
      <c r="AB10" t="s">
        <v>62</v>
      </c>
      <c r="AD10">
        <v>4</v>
      </c>
      <c r="AF10" t="s">
        <v>151</v>
      </c>
      <c r="AH10" t="s">
        <v>62</v>
      </c>
      <c r="AJ10">
        <v>2</v>
      </c>
      <c r="AL10" t="s">
        <v>151</v>
      </c>
      <c r="AN10" t="s">
        <v>62</v>
      </c>
      <c r="AP10">
        <v>2</v>
      </c>
      <c r="AR10" t="s">
        <v>147</v>
      </c>
      <c r="AT10" t="s">
        <v>61</v>
      </c>
      <c r="AV10">
        <v>2</v>
      </c>
      <c r="AX10" t="s">
        <v>166</v>
      </c>
      <c r="AZ10" t="s">
        <v>62</v>
      </c>
      <c r="BB10">
        <v>4</v>
      </c>
      <c r="BD10" t="s">
        <v>151</v>
      </c>
      <c r="BF10" t="s">
        <v>62</v>
      </c>
      <c r="BH10">
        <v>2</v>
      </c>
      <c r="BJ10" t="s">
        <v>159</v>
      </c>
      <c r="BL10" t="s">
        <v>62</v>
      </c>
      <c r="BN10">
        <v>2</v>
      </c>
      <c r="BP10" t="s">
        <v>139</v>
      </c>
      <c r="BR10" t="s">
        <v>61</v>
      </c>
      <c r="BT10">
        <v>2</v>
      </c>
    </row>
    <row r="11" spans="2:72" ht="15" customHeight="1" x14ac:dyDescent="0.35">
      <c r="B11" s="113" t="s">
        <v>103</v>
      </c>
      <c r="C11" s="114"/>
      <c r="D11" s="114"/>
      <c r="E11" s="114"/>
      <c r="F11" s="114">
        <v>3</v>
      </c>
      <c r="H11" s="113" t="s">
        <v>103</v>
      </c>
      <c r="I11" s="114"/>
      <c r="J11" s="114"/>
      <c r="K11" s="114"/>
      <c r="L11" s="114">
        <v>4</v>
      </c>
      <c r="N11" s="39" t="s">
        <v>144</v>
      </c>
      <c r="P11" t="s">
        <v>61</v>
      </c>
      <c r="R11">
        <v>2</v>
      </c>
      <c r="T11" s="39" t="s">
        <v>159</v>
      </c>
      <c r="U11" s="31"/>
      <c r="V11" t="s">
        <v>62</v>
      </c>
      <c r="X11">
        <v>2</v>
      </c>
      <c r="Z11" s="39" t="s">
        <v>145</v>
      </c>
      <c r="AA11" s="29"/>
      <c r="AB11" t="s">
        <v>61</v>
      </c>
      <c r="AD11">
        <v>1</v>
      </c>
      <c r="AF11" t="s">
        <v>75</v>
      </c>
      <c r="AH11" t="s">
        <v>62</v>
      </c>
      <c r="AJ11">
        <v>2</v>
      </c>
      <c r="AL11" t="s">
        <v>75</v>
      </c>
      <c r="AN11" t="s">
        <v>62</v>
      </c>
      <c r="AP11">
        <v>2</v>
      </c>
      <c r="AR11" t="s">
        <v>142</v>
      </c>
      <c r="AT11" t="s">
        <v>61</v>
      </c>
      <c r="AV11">
        <v>2</v>
      </c>
      <c r="AX11" t="s">
        <v>144</v>
      </c>
      <c r="AZ11" t="s">
        <v>61</v>
      </c>
      <c r="BB11">
        <v>2</v>
      </c>
      <c r="BD11" t="s">
        <v>82</v>
      </c>
      <c r="BF11" t="s">
        <v>62</v>
      </c>
      <c r="BH11">
        <v>2</v>
      </c>
      <c r="BJ11" t="s">
        <v>144</v>
      </c>
      <c r="BL11" t="s">
        <v>61</v>
      </c>
      <c r="BN11">
        <v>2</v>
      </c>
      <c r="BP11" t="s">
        <v>142</v>
      </c>
      <c r="BR11" t="s">
        <v>61</v>
      </c>
      <c r="BT11">
        <v>2</v>
      </c>
    </row>
    <row r="12" spans="2:72" ht="15" customHeight="1" x14ac:dyDescent="0.35">
      <c r="N12" s="39" t="s">
        <v>145</v>
      </c>
      <c r="O12" s="37"/>
      <c r="P12" t="s">
        <v>61</v>
      </c>
      <c r="R12">
        <v>1</v>
      </c>
      <c r="T12" s="39" t="s">
        <v>144</v>
      </c>
      <c r="V12" t="s">
        <v>61</v>
      </c>
      <c r="X12">
        <v>2</v>
      </c>
      <c r="Z12" s="39" t="s">
        <v>139</v>
      </c>
      <c r="AA12" s="29"/>
      <c r="AB12" t="s">
        <v>61</v>
      </c>
      <c r="AD12">
        <v>2</v>
      </c>
      <c r="AF12" t="s">
        <v>82</v>
      </c>
      <c r="AH12" t="s">
        <v>62</v>
      </c>
      <c r="AJ12">
        <v>2</v>
      </c>
      <c r="AL12" t="s">
        <v>82</v>
      </c>
      <c r="AN12" t="s">
        <v>62</v>
      </c>
      <c r="AP12">
        <v>2</v>
      </c>
      <c r="AR12" t="s">
        <v>154</v>
      </c>
      <c r="AT12" t="s">
        <v>61</v>
      </c>
      <c r="AV12">
        <v>2</v>
      </c>
      <c r="AX12" t="s">
        <v>145</v>
      </c>
      <c r="AZ12" t="s">
        <v>61</v>
      </c>
      <c r="BB12">
        <v>1</v>
      </c>
      <c r="BD12" t="s">
        <v>167</v>
      </c>
      <c r="BF12" t="s">
        <v>62</v>
      </c>
      <c r="BH12">
        <v>4</v>
      </c>
      <c r="BJ12" t="s">
        <v>139</v>
      </c>
      <c r="BL12" t="s">
        <v>61</v>
      </c>
      <c r="BN12">
        <v>2</v>
      </c>
      <c r="BP12" s="29" t="s">
        <v>148</v>
      </c>
      <c r="BR12" t="s">
        <v>61</v>
      </c>
      <c r="BT12">
        <v>2</v>
      </c>
    </row>
    <row r="13" spans="2:72" ht="18.75" customHeight="1" x14ac:dyDescent="0.35">
      <c r="N13" s="39" t="s">
        <v>146</v>
      </c>
      <c r="O13" s="37"/>
      <c r="P13" t="s">
        <v>61</v>
      </c>
      <c r="R13">
        <v>2</v>
      </c>
      <c r="T13" s="39" t="s">
        <v>146</v>
      </c>
      <c r="V13" t="s">
        <v>61</v>
      </c>
      <c r="X13">
        <v>2</v>
      </c>
      <c r="Z13" s="39" t="s">
        <v>150</v>
      </c>
      <c r="AA13" s="29"/>
      <c r="AB13" t="s">
        <v>61</v>
      </c>
      <c r="AD13">
        <v>2</v>
      </c>
      <c r="AF13" t="s">
        <v>164</v>
      </c>
      <c r="AH13" t="s">
        <v>62</v>
      </c>
      <c r="AJ13">
        <v>4</v>
      </c>
      <c r="AL13" t="s">
        <v>165</v>
      </c>
      <c r="AN13" t="s">
        <v>62</v>
      </c>
      <c r="AP13">
        <v>4</v>
      </c>
      <c r="AR13" t="s">
        <v>141</v>
      </c>
      <c r="AT13" t="s">
        <v>61</v>
      </c>
      <c r="AV13">
        <v>1</v>
      </c>
      <c r="AX13" t="s">
        <v>146</v>
      </c>
      <c r="AZ13" t="s">
        <v>61</v>
      </c>
      <c r="BB13">
        <v>2</v>
      </c>
      <c r="BD13" t="s">
        <v>144</v>
      </c>
      <c r="BF13" t="s">
        <v>61</v>
      </c>
      <c r="BH13">
        <v>2</v>
      </c>
      <c r="BJ13" t="s">
        <v>142</v>
      </c>
      <c r="BL13" t="s">
        <v>61</v>
      </c>
      <c r="BN13">
        <v>2</v>
      </c>
      <c r="BP13" t="s">
        <v>74</v>
      </c>
      <c r="BR13" t="s">
        <v>61</v>
      </c>
      <c r="BT13">
        <v>2</v>
      </c>
    </row>
    <row r="14" spans="2:72" ht="18.75" customHeight="1" x14ac:dyDescent="0.35">
      <c r="N14" s="39" t="s">
        <v>139</v>
      </c>
      <c r="O14" s="37"/>
      <c r="P14" t="s">
        <v>61</v>
      </c>
      <c r="R14">
        <v>2</v>
      </c>
      <c r="T14" s="39" t="s">
        <v>139</v>
      </c>
      <c r="V14" t="s">
        <v>61</v>
      </c>
      <c r="X14">
        <v>2</v>
      </c>
      <c r="Z14" s="39" t="s">
        <v>152</v>
      </c>
      <c r="AA14" s="29"/>
      <c r="AB14" t="s">
        <v>61</v>
      </c>
      <c r="AD14">
        <v>2</v>
      </c>
      <c r="AF14" t="s">
        <v>159</v>
      </c>
      <c r="AG14" s="31"/>
      <c r="AH14" t="s">
        <v>62</v>
      </c>
      <c r="AJ14">
        <v>2</v>
      </c>
      <c r="AL14" t="s">
        <v>159</v>
      </c>
      <c r="AM14" s="31"/>
      <c r="AN14" t="s">
        <v>62</v>
      </c>
      <c r="AP14">
        <v>2</v>
      </c>
      <c r="AR14" t="s">
        <v>127</v>
      </c>
      <c r="AT14" t="s">
        <v>61</v>
      </c>
      <c r="AV14">
        <v>2</v>
      </c>
      <c r="AX14" t="s">
        <v>139</v>
      </c>
      <c r="AZ14" t="s">
        <v>61</v>
      </c>
      <c r="BB14">
        <v>2</v>
      </c>
      <c r="BD14" t="s">
        <v>145</v>
      </c>
      <c r="BF14" t="s">
        <v>61</v>
      </c>
      <c r="BH14">
        <v>1</v>
      </c>
      <c r="BJ14" t="s">
        <v>150</v>
      </c>
      <c r="BL14" t="s">
        <v>61</v>
      </c>
      <c r="BN14">
        <v>2</v>
      </c>
      <c r="BP14" t="s">
        <v>127</v>
      </c>
      <c r="BR14" t="s">
        <v>61</v>
      </c>
      <c r="BT14">
        <v>2</v>
      </c>
    </row>
    <row r="15" spans="2:72" ht="15" customHeight="1" x14ac:dyDescent="0.35">
      <c r="N15" s="39" t="s">
        <v>147</v>
      </c>
      <c r="O15" s="37"/>
      <c r="P15" t="s">
        <v>61</v>
      </c>
      <c r="R15">
        <v>2</v>
      </c>
      <c r="T15" s="39" t="s">
        <v>147</v>
      </c>
      <c r="V15" t="s">
        <v>61</v>
      </c>
      <c r="X15">
        <v>2</v>
      </c>
      <c r="Z15" s="39" t="s">
        <v>153</v>
      </c>
      <c r="AB15" t="s">
        <v>61</v>
      </c>
      <c r="AD15">
        <v>2</v>
      </c>
      <c r="AF15" t="s">
        <v>144</v>
      </c>
      <c r="AH15" t="s">
        <v>61</v>
      </c>
      <c r="AJ15">
        <v>2</v>
      </c>
      <c r="AL15" t="s">
        <v>144</v>
      </c>
      <c r="AN15" t="s">
        <v>61</v>
      </c>
      <c r="AP15">
        <v>2</v>
      </c>
      <c r="AR15" t="s">
        <v>73</v>
      </c>
      <c r="AT15" t="s">
        <v>61</v>
      </c>
      <c r="AV15">
        <v>3</v>
      </c>
      <c r="AX15" t="s">
        <v>147</v>
      </c>
      <c r="AZ15" t="s">
        <v>61</v>
      </c>
      <c r="BB15">
        <v>2</v>
      </c>
      <c r="BD15" t="s">
        <v>146</v>
      </c>
      <c r="BF15" t="s">
        <v>61</v>
      </c>
      <c r="BH15">
        <v>2</v>
      </c>
      <c r="BJ15" t="s">
        <v>84</v>
      </c>
      <c r="BK15" s="32"/>
      <c r="BL15" t="s">
        <v>61</v>
      </c>
      <c r="BN15">
        <v>2</v>
      </c>
      <c r="BP15" t="s">
        <v>73</v>
      </c>
      <c r="BR15" t="s">
        <v>61</v>
      </c>
      <c r="BT15">
        <v>3</v>
      </c>
    </row>
    <row r="16" spans="2:72" ht="15" customHeight="1" x14ac:dyDescent="0.35">
      <c r="N16" s="39" t="s">
        <v>142</v>
      </c>
      <c r="O16" s="37"/>
      <c r="P16" t="s">
        <v>61</v>
      </c>
      <c r="R16">
        <v>2</v>
      </c>
      <c r="T16" s="39" t="s">
        <v>149</v>
      </c>
      <c r="V16" t="s">
        <v>61</v>
      </c>
      <c r="X16">
        <v>2</v>
      </c>
      <c r="Z16" s="39" t="s">
        <v>154</v>
      </c>
      <c r="AB16" t="s">
        <v>61</v>
      </c>
      <c r="AD16">
        <v>2</v>
      </c>
      <c r="AF16" t="s">
        <v>146</v>
      </c>
      <c r="AH16" t="s">
        <v>61</v>
      </c>
      <c r="AJ16">
        <v>2</v>
      </c>
      <c r="AL16" t="s">
        <v>145</v>
      </c>
      <c r="AN16" t="s">
        <v>61</v>
      </c>
      <c r="AP16">
        <v>1</v>
      </c>
      <c r="AR16" t="s">
        <v>101</v>
      </c>
      <c r="AT16" t="s">
        <v>61</v>
      </c>
      <c r="AV16">
        <v>3</v>
      </c>
      <c r="AX16" t="s">
        <v>148</v>
      </c>
      <c r="AZ16" t="s">
        <v>61</v>
      </c>
      <c r="BB16">
        <v>2</v>
      </c>
      <c r="BD16" t="s">
        <v>139</v>
      </c>
      <c r="BF16" t="s">
        <v>61</v>
      </c>
      <c r="BH16">
        <v>2</v>
      </c>
      <c r="BJ16" s="29" t="s">
        <v>152</v>
      </c>
      <c r="BK16" s="28"/>
      <c r="BL16" t="s">
        <v>61</v>
      </c>
      <c r="BN16">
        <v>2</v>
      </c>
      <c r="BP16" t="s">
        <v>101</v>
      </c>
      <c r="BR16" t="s">
        <v>61</v>
      </c>
      <c r="BT16">
        <v>3</v>
      </c>
    </row>
    <row r="17" spans="14:72" ht="15" customHeight="1" x14ac:dyDescent="0.35">
      <c r="N17" s="39" t="s">
        <v>148</v>
      </c>
      <c r="O17" s="29"/>
      <c r="P17" t="s">
        <v>61</v>
      </c>
      <c r="R17">
        <v>2</v>
      </c>
      <c r="T17" s="39" t="s">
        <v>150</v>
      </c>
      <c r="V17" t="s">
        <v>61</v>
      </c>
      <c r="X17">
        <v>2</v>
      </c>
      <c r="Z17" s="39" t="s">
        <v>74</v>
      </c>
      <c r="AB17" t="s">
        <v>61</v>
      </c>
      <c r="AD17">
        <v>2</v>
      </c>
      <c r="AF17" t="s">
        <v>139</v>
      </c>
      <c r="AH17" t="s">
        <v>61</v>
      </c>
      <c r="AJ17">
        <v>2</v>
      </c>
      <c r="AL17" t="s">
        <v>139</v>
      </c>
      <c r="AN17" t="s">
        <v>61</v>
      </c>
      <c r="AP17">
        <v>2</v>
      </c>
      <c r="AR17" t="s">
        <v>81</v>
      </c>
      <c r="AT17" t="s">
        <v>61</v>
      </c>
      <c r="AV17">
        <v>3</v>
      </c>
      <c r="AX17" t="s">
        <v>150</v>
      </c>
      <c r="AZ17" t="s">
        <v>61</v>
      </c>
      <c r="BB17">
        <v>2</v>
      </c>
      <c r="BD17" t="s">
        <v>147</v>
      </c>
      <c r="BF17" t="s">
        <v>61</v>
      </c>
      <c r="BH17">
        <v>2</v>
      </c>
      <c r="BJ17" t="s">
        <v>133</v>
      </c>
      <c r="BL17" t="s">
        <v>61</v>
      </c>
      <c r="BN17">
        <v>1</v>
      </c>
      <c r="BP17" t="s">
        <v>83</v>
      </c>
      <c r="BR17" t="s">
        <v>61</v>
      </c>
      <c r="BT17">
        <v>3</v>
      </c>
    </row>
    <row r="18" spans="14:72" ht="15" customHeight="1" x14ac:dyDescent="0.35">
      <c r="N18" s="39" t="s">
        <v>149</v>
      </c>
      <c r="P18" t="s">
        <v>61</v>
      </c>
      <c r="R18">
        <v>2</v>
      </c>
      <c r="T18" s="39" t="s">
        <v>84</v>
      </c>
      <c r="U18" s="29"/>
      <c r="V18" t="s">
        <v>61</v>
      </c>
      <c r="X18">
        <v>2</v>
      </c>
      <c r="Z18" s="39" t="s">
        <v>133</v>
      </c>
      <c r="AB18" t="s">
        <v>61</v>
      </c>
      <c r="AD18">
        <v>1</v>
      </c>
      <c r="AF18" t="s">
        <v>147</v>
      </c>
      <c r="AH18" t="s">
        <v>61</v>
      </c>
      <c r="AJ18">
        <v>2</v>
      </c>
      <c r="AL18" t="s">
        <v>147</v>
      </c>
      <c r="AN18" t="s">
        <v>61</v>
      </c>
      <c r="AP18">
        <v>2</v>
      </c>
      <c r="AR18" s="113" t="s">
        <v>103</v>
      </c>
      <c r="AS18" s="114"/>
      <c r="AT18" s="114"/>
      <c r="AU18" s="114"/>
      <c r="AV18" s="114">
        <v>5</v>
      </c>
      <c r="AX18" t="s">
        <v>84</v>
      </c>
      <c r="AZ18" t="s">
        <v>61</v>
      </c>
      <c r="BB18">
        <v>2</v>
      </c>
      <c r="BD18" t="s">
        <v>148</v>
      </c>
      <c r="BF18" t="s">
        <v>61</v>
      </c>
      <c r="BH18">
        <v>2</v>
      </c>
      <c r="BJ18" s="44" t="s">
        <v>155</v>
      </c>
      <c r="BK18" s="38"/>
      <c r="BL18" t="s">
        <v>61</v>
      </c>
      <c r="BM18" s="38"/>
      <c r="BN18">
        <v>1</v>
      </c>
      <c r="BP18" s="113" t="s">
        <v>103</v>
      </c>
      <c r="BQ18" s="114"/>
      <c r="BR18" s="114"/>
      <c r="BS18" s="114"/>
      <c r="BT18" s="114">
        <v>4</v>
      </c>
    </row>
    <row r="19" spans="14:72" ht="15" customHeight="1" x14ac:dyDescent="0.35">
      <c r="N19" s="39" t="s">
        <v>150</v>
      </c>
      <c r="P19" t="s">
        <v>61</v>
      </c>
      <c r="R19">
        <v>2</v>
      </c>
      <c r="T19" s="39" t="s">
        <v>154</v>
      </c>
      <c r="V19" t="s">
        <v>61</v>
      </c>
      <c r="X19">
        <v>2</v>
      </c>
      <c r="Z19" s="39" t="s">
        <v>155</v>
      </c>
      <c r="AB19" t="s">
        <v>61</v>
      </c>
      <c r="AD19">
        <v>1</v>
      </c>
      <c r="AF19" t="s">
        <v>142</v>
      </c>
      <c r="AH19" t="s">
        <v>61</v>
      </c>
      <c r="AJ19">
        <v>2</v>
      </c>
      <c r="AL19" t="s">
        <v>142</v>
      </c>
      <c r="AN19" t="s">
        <v>61</v>
      </c>
      <c r="AP19">
        <v>2</v>
      </c>
      <c r="AX19" t="s">
        <v>152</v>
      </c>
      <c r="AZ19" t="s">
        <v>61</v>
      </c>
      <c r="BB19">
        <v>2</v>
      </c>
      <c r="BD19" t="s">
        <v>150</v>
      </c>
      <c r="BF19" t="s">
        <v>61</v>
      </c>
      <c r="BH19">
        <v>2</v>
      </c>
      <c r="BJ19" t="s">
        <v>100</v>
      </c>
      <c r="BK19" s="38"/>
      <c r="BL19" t="s">
        <v>61</v>
      </c>
      <c r="BM19" s="38"/>
      <c r="BN19">
        <v>2</v>
      </c>
    </row>
    <row r="20" spans="14:72" ht="15" customHeight="1" x14ac:dyDescent="0.35">
      <c r="N20" s="39" t="s">
        <v>84</v>
      </c>
      <c r="P20" t="s">
        <v>61</v>
      </c>
      <c r="R20">
        <v>2</v>
      </c>
      <c r="T20" s="39" t="s">
        <v>74</v>
      </c>
      <c r="V20" t="s">
        <v>61</v>
      </c>
      <c r="X20">
        <v>2</v>
      </c>
      <c r="Z20" s="39" t="s">
        <v>127</v>
      </c>
      <c r="AB20" t="s">
        <v>61</v>
      </c>
      <c r="AD20">
        <v>2</v>
      </c>
      <c r="AF20" t="s">
        <v>148</v>
      </c>
      <c r="AH20" t="s">
        <v>61</v>
      </c>
      <c r="AJ20">
        <v>2</v>
      </c>
      <c r="AL20" t="s">
        <v>148</v>
      </c>
      <c r="AN20" t="s">
        <v>61</v>
      </c>
      <c r="AP20">
        <v>2</v>
      </c>
      <c r="AX20" t="s">
        <v>153</v>
      </c>
      <c r="AZ20" t="s">
        <v>61</v>
      </c>
      <c r="BB20">
        <v>2</v>
      </c>
      <c r="BD20" t="s">
        <v>84</v>
      </c>
      <c r="BF20" t="s">
        <v>61</v>
      </c>
      <c r="BH20">
        <v>2</v>
      </c>
      <c r="BJ20" t="s">
        <v>101</v>
      </c>
      <c r="BK20" s="38"/>
      <c r="BL20" t="s">
        <v>61</v>
      </c>
      <c r="BM20" s="38"/>
      <c r="BN20">
        <v>3</v>
      </c>
    </row>
    <row r="21" spans="14:72" ht="15" customHeight="1" x14ac:dyDescent="0.35">
      <c r="N21" s="39" t="s">
        <v>152</v>
      </c>
      <c r="P21" t="s">
        <v>61</v>
      </c>
      <c r="R21">
        <v>2</v>
      </c>
      <c r="T21" s="39" t="s">
        <v>141</v>
      </c>
      <c r="V21" t="s">
        <v>61</v>
      </c>
      <c r="X21">
        <v>1</v>
      </c>
      <c r="Z21" s="40" t="s">
        <v>100</v>
      </c>
      <c r="AB21" t="s">
        <v>61</v>
      </c>
      <c r="AD21">
        <v>2</v>
      </c>
      <c r="AF21" t="s">
        <v>149</v>
      </c>
      <c r="AH21" t="s">
        <v>61</v>
      </c>
      <c r="AJ21">
        <v>2</v>
      </c>
      <c r="AL21" t="s">
        <v>149</v>
      </c>
      <c r="AN21" t="s">
        <v>61</v>
      </c>
      <c r="AP21">
        <v>2</v>
      </c>
      <c r="AX21" t="s">
        <v>86</v>
      </c>
      <c r="AZ21" t="s">
        <v>61</v>
      </c>
      <c r="BB21">
        <v>2</v>
      </c>
      <c r="BD21" t="s">
        <v>152</v>
      </c>
      <c r="BF21" t="s">
        <v>61</v>
      </c>
      <c r="BH21">
        <v>2</v>
      </c>
      <c r="BJ21" t="s">
        <v>110</v>
      </c>
      <c r="BL21" t="s">
        <v>61</v>
      </c>
      <c r="BN21">
        <v>2</v>
      </c>
      <c r="BP21" s="38"/>
      <c r="BQ21" s="38"/>
      <c r="BR21" s="38"/>
    </row>
    <row r="22" spans="14:72" ht="14.5" customHeight="1" x14ac:dyDescent="0.35">
      <c r="N22" s="39" t="s">
        <v>153</v>
      </c>
      <c r="P22" t="s">
        <v>61</v>
      </c>
      <c r="R22">
        <v>2</v>
      </c>
      <c r="T22" s="39" t="s">
        <v>127</v>
      </c>
      <c r="V22" t="s">
        <v>61</v>
      </c>
      <c r="X22">
        <v>2</v>
      </c>
      <c r="Z22" s="39" t="s">
        <v>73</v>
      </c>
      <c r="AB22" t="s">
        <v>61</v>
      </c>
      <c r="AD22">
        <v>3</v>
      </c>
      <c r="AF22" t="s">
        <v>150</v>
      </c>
      <c r="AH22" t="s">
        <v>61</v>
      </c>
      <c r="AJ22">
        <v>2</v>
      </c>
      <c r="AL22" t="s">
        <v>150</v>
      </c>
      <c r="AN22" t="s">
        <v>61</v>
      </c>
      <c r="AP22">
        <v>2</v>
      </c>
      <c r="AX22" t="s">
        <v>154</v>
      </c>
      <c r="AZ22" t="s">
        <v>61</v>
      </c>
      <c r="BB22">
        <v>2</v>
      </c>
      <c r="BD22" t="s">
        <v>86</v>
      </c>
      <c r="BF22" t="s">
        <v>61</v>
      </c>
      <c r="BH22">
        <v>2</v>
      </c>
      <c r="BJ22" t="s">
        <v>156</v>
      </c>
      <c r="BL22" t="s">
        <v>61</v>
      </c>
      <c r="BN22">
        <v>2</v>
      </c>
    </row>
    <row r="23" spans="14:72" ht="15" customHeight="1" x14ac:dyDescent="0.35">
      <c r="N23" s="39" t="s">
        <v>86</v>
      </c>
      <c r="P23" t="s">
        <v>61</v>
      </c>
      <c r="R23">
        <v>2</v>
      </c>
      <c r="T23" s="40" t="s">
        <v>100</v>
      </c>
      <c r="V23" t="s">
        <v>61</v>
      </c>
      <c r="X23">
        <v>2</v>
      </c>
      <c r="Z23" s="39" t="s">
        <v>101</v>
      </c>
      <c r="AB23" t="s">
        <v>61</v>
      </c>
      <c r="AD23">
        <v>3</v>
      </c>
      <c r="AF23" t="s">
        <v>84</v>
      </c>
      <c r="AH23" t="s">
        <v>61</v>
      </c>
      <c r="AJ23">
        <v>2</v>
      </c>
      <c r="AL23" t="s">
        <v>152</v>
      </c>
      <c r="AN23" t="s">
        <v>61</v>
      </c>
      <c r="AP23">
        <v>2</v>
      </c>
      <c r="AX23" t="s">
        <v>74</v>
      </c>
      <c r="AZ23" t="s">
        <v>61</v>
      </c>
      <c r="BB23">
        <v>2</v>
      </c>
      <c r="BD23" t="s">
        <v>154</v>
      </c>
      <c r="BF23" t="s">
        <v>61</v>
      </c>
      <c r="BH23">
        <v>2</v>
      </c>
      <c r="BJ23" t="s">
        <v>157</v>
      </c>
      <c r="BL23" t="s">
        <v>61</v>
      </c>
      <c r="BN23">
        <v>2</v>
      </c>
    </row>
    <row r="24" spans="14:72" ht="15" customHeight="1" x14ac:dyDescent="0.35">
      <c r="N24" s="39" t="s">
        <v>154</v>
      </c>
      <c r="P24" t="s">
        <v>61</v>
      </c>
      <c r="R24">
        <v>2</v>
      </c>
      <c r="T24" s="39" t="s">
        <v>73</v>
      </c>
      <c r="U24" s="29"/>
      <c r="V24" t="s">
        <v>61</v>
      </c>
      <c r="X24">
        <v>3</v>
      </c>
      <c r="Z24" s="40" t="s">
        <v>110</v>
      </c>
      <c r="AB24" t="s">
        <v>61</v>
      </c>
      <c r="AD24">
        <v>2</v>
      </c>
      <c r="AF24" t="s">
        <v>152</v>
      </c>
      <c r="AH24" t="s">
        <v>61</v>
      </c>
      <c r="AJ24">
        <v>2</v>
      </c>
      <c r="AL24" t="s">
        <v>153</v>
      </c>
      <c r="AN24" t="s">
        <v>61</v>
      </c>
      <c r="AP24">
        <v>2</v>
      </c>
      <c r="AX24" t="s">
        <v>133</v>
      </c>
      <c r="AZ24" t="s">
        <v>61</v>
      </c>
      <c r="BB24">
        <v>1</v>
      </c>
      <c r="BD24" t="s">
        <v>74</v>
      </c>
      <c r="BF24" t="s">
        <v>61</v>
      </c>
      <c r="BH24">
        <v>2</v>
      </c>
      <c r="BJ24" s="113" t="s">
        <v>103</v>
      </c>
      <c r="BK24" s="114"/>
      <c r="BL24" s="114"/>
      <c r="BM24" s="114"/>
      <c r="BN24" s="114">
        <v>3</v>
      </c>
    </row>
    <row r="25" spans="14:72" ht="14.5" customHeight="1" x14ac:dyDescent="0.35">
      <c r="N25" s="39" t="s">
        <v>74</v>
      </c>
      <c r="P25" t="s">
        <v>61</v>
      </c>
      <c r="R25">
        <v>2</v>
      </c>
      <c r="T25" s="39" t="s">
        <v>101</v>
      </c>
      <c r="V25" t="s">
        <v>61</v>
      </c>
      <c r="X25">
        <v>3</v>
      </c>
      <c r="Z25" s="40" t="s">
        <v>156</v>
      </c>
      <c r="AB25" t="s">
        <v>61</v>
      </c>
      <c r="AD25">
        <v>2</v>
      </c>
      <c r="AF25" t="s">
        <v>153</v>
      </c>
      <c r="AH25" t="s">
        <v>61</v>
      </c>
      <c r="AJ25">
        <v>2</v>
      </c>
      <c r="AL25" t="s">
        <v>86</v>
      </c>
      <c r="AN25" t="s">
        <v>61</v>
      </c>
      <c r="AP25">
        <v>2</v>
      </c>
      <c r="AX25" t="s">
        <v>141</v>
      </c>
      <c r="AZ25" t="s">
        <v>61</v>
      </c>
      <c r="BB25">
        <v>1</v>
      </c>
      <c r="BD25" s="29" t="s">
        <v>155</v>
      </c>
      <c r="BE25" s="29"/>
      <c r="BF25" t="s">
        <v>61</v>
      </c>
      <c r="BH25">
        <v>1</v>
      </c>
    </row>
    <row r="26" spans="14:72" ht="15" customHeight="1" x14ac:dyDescent="0.35">
      <c r="N26" s="39" t="s">
        <v>133</v>
      </c>
      <c r="P26" t="s">
        <v>61</v>
      </c>
      <c r="R26">
        <v>1</v>
      </c>
      <c r="T26" s="40" t="s">
        <v>81</v>
      </c>
      <c r="V26" t="s">
        <v>61</v>
      </c>
      <c r="X26">
        <v>3</v>
      </c>
      <c r="Z26" s="39" t="s">
        <v>157</v>
      </c>
      <c r="AB26" t="s">
        <v>61</v>
      </c>
      <c r="AD26">
        <v>2</v>
      </c>
      <c r="AF26" t="s">
        <v>86</v>
      </c>
      <c r="AH26" t="s">
        <v>61</v>
      </c>
      <c r="AJ26">
        <v>2</v>
      </c>
      <c r="AL26" t="s">
        <v>154</v>
      </c>
      <c r="AN26" t="s">
        <v>61</v>
      </c>
      <c r="AP26">
        <v>2</v>
      </c>
      <c r="AX26" t="s">
        <v>155</v>
      </c>
      <c r="AZ26" t="s">
        <v>61</v>
      </c>
      <c r="BB26">
        <v>1</v>
      </c>
      <c r="BD26" t="s">
        <v>127</v>
      </c>
      <c r="BF26" t="s">
        <v>61</v>
      </c>
      <c r="BH26">
        <v>2</v>
      </c>
      <c r="BJ26" s="44"/>
    </row>
    <row r="27" spans="14:72" x14ac:dyDescent="0.35">
      <c r="N27" s="39" t="s">
        <v>141</v>
      </c>
      <c r="P27" t="s">
        <v>61</v>
      </c>
      <c r="R27">
        <v>1</v>
      </c>
      <c r="T27" s="39" t="s">
        <v>83</v>
      </c>
      <c r="V27" t="s">
        <v>61</v>
      </c>
      <c r="X27">
        <v>3</v>
      </c>
      <c r="Z27" s="113" t="s">
        <v>103</v>
      </c>
      <c r="AA27" s="114"/>
      <c r="AB27" s="114"/>
      <c r="AC27" s="114"/>
      <c r="AD27" s="114">
        <v>6</v>
      </c>
      <c r="AF27" t="s">
        <v>154</v>
      </c>
      <c r="AH27" t="s">
        <v>61</v>
      </c>
      <c r="AJ27">
        <v>2</v>
      </c>
      <c r="AL27" t="s">
        <v>74</v>
      </c>
      <c r="AN27" t="s">
        <v>61</v>
      </c>
      <c r="AP27">
        <v>2</v>
      </c>
      <c r="AX27" t="s">
        <v>127</v>
      </c>
      <c r="AZ27" t="s">
        <v>61</v>
      </c>
      <c r="BB27">
        <v>2</v>
      </c>
      <c r="BD27" t="s">
        <v>100</v>
      </c>
      <c r="BF27" t="s">
        <v>61</v>
      </c>
      <c r="BH27">
        <v>2</v>
      </c>
      <c r="BJ27" s="44"/>
    </row>
    <row r="28" spans="14:72" ht="14.5" customHeight="1" x14ac:dyDescent="0.35">
      <c r="N28" s="39" t="s">
        <v>155</v>
      </c>
      <c r="P28" t="s">
        <v>61</v>
      </c>
      <c r="R28">
        <v>1</v>
      </c>
      <c r="T28" s="39" t="s">
        <v>157</v>
      </c>
      <c r="U28" s="31"/>
      <c r="V28" t="s">
        <v>61</v>
      </c>
      <c r="X28">
        <v>2</v>
      </c>
      <c r="AF28" t="s">
        <v>74</v>
      </c>
      <c r="AH28" t="s">
        <v>61</v>
      </c>
      <c r="AJ28">
        <v>2</v>
      </c>
      <c r="AL28" t="s">
        <v>133</v>
      </c>
      <c r="AN28" t="s">
        <v>61</v>
      </c>
      <c r="AP28">
        <v>1</v>
      </c>
      <c r="AX28" t="s">
        <v>73</v>
      </c>
      <c r="AZ28" t="s">
        <v>61</v>
      </c>
      <c r="BB28">
        <v>3</v>
      </c>
      <c r="BD28" t="s">
        <v>73</v>
      </c>
      <c r="BF28" t="s">
        <v>61</v>
      </c>
      <c r="BH28">
        <v>3</v>
      </c>
      <c r="BJ28" s="44"/>
    </row>
    <row r="29" spans="14:72" ht="15" customHeight="1" x14ac:dyDescent="0.35">
      <c r="N29" s="40" t="s">
        <v>100</v>
      </c>
      <c r="P29" t="s">
        <v>61</v>
      </c>
      <c r="R29">
        <v>2</v>
      </c>
      <c r="T29" s="40" t="s">
        <v>110</v>
      </c>
      <c r="U29" s="29"/>
      <c r="V29" t="s">
        <v>161</v>
      </c>
      <c r="X29">
        <v>2</v>
      </c>
      <c r="AF29" t="s">
        <v>133</v>
      </c>
      <c r="AH29" t="s">
        <v>61</v>
      </c>
      <c r="AJ29">
        <v>1</v>
      </c>
      <c r="AL29" t="s">
        <v>141</v>
      </c>
      <c r="AN29" t="s">
        <v>61</v>
      </c>
      <c r="AP29">
        <v>1</v>
      </c>
      <c r="AX29" t="s">
        <v>110</v>
      </c>
      <c r="AZ29" t="s">
        <v>61</v>
      </c>
      <c r="BB29">
        <v>2</v>
      </c>
      <c r="BD29" t="s">
        <v>101</v>
      </c>
      <c r="BF29" t="s">
        <v>61</v>
      </c>
      <c r="BH29">
        <v>3</v>
      </c>
    </row>
    <row r="30" spans="14:72" ht="15" customHeight="1" x14ac:dyDescent="0.35">
      <c r="N30" s="39" t="s">
        <v>73</v>
      </c>
      <c r="P30" t="s">
        <v>61</v>
      </c>
      <c r="R30">
        <v>3</v>
      </c>
      <c r="T30" s="113" t="s">
        <v>103</v>
      </c>
      <c r="U30" s="114"/>
      <c r="V30" s="114"/>
      <c r="W30" s="114"/>
      <c r="X30" s="114">
        <v>7</v>
      </c>
      <c r="AF30" t="s">
        <v>141</v>
      </c>
      <c r="AH30" t="s">
        <v>61</v>
      </c>
      <c r="AJ30">
        <v>1</v>
      </c>
      <c r="AL30" t="s">
        <v>155</v>
      </c>
      <c r="AN30" t="s">
        <v>61</v>
      </c>
      <c r="AP30">
        <v>1</v>
      </c>
      <c r="AX30" t="s">
        <v>156</v>
      </c>
      <c r="AZ30" t="s">
        <v>61</v>
      </c>
      <c r="BB30">
        <v>2</v>
      </c>
      <c r="BD30" t="s">
        <v>110</v>
      </c>
      <c r="BF30" t="s">
        <v>61</v>
      </c>
      <c r="BH30">
        <v>2</v>
      </c>
    </row>
    <row r="31" spans="14:72" ht="14.5" customHeight="1" x14ac:dyDescent="0.35">
      <c r="N31" s="39" t="s">
        <v>101</v>
      </c>
      <c r="P31" t="s">
        <v>61</v>
      </c>
      <c r="R31">
        <v>3</v>
      </c>
      <c r="AF31" t="s">
        <v>155</v>
      </c>
      <c r="AH31" t="s">
        <v>61</v>
      </c>
      <c r="AJ31">
        <v>1</v>
      </c>
      <c r="AL31" t="s">
        <v>127</v>
      </c>
      <c r="AN31" t="s">
        <v>61</v>
      </c>
      <c r="AP31">
        <v>2</v>
      </c>
      <c r="AS31" s="29"/>
      <c r="AX31" t="s">
        <v>81</v>
      </c>
      <c r="AZ31" t="s">
        <v>61</v>
      </c>
      <c r="BB31">
        <v>3</v>
      </c>
      <c r="BD31" t="s">
        <v>81</v>
      </c>
      <c r="BF31" t="s">
        <v>61</v>
      </c>
      <c r="BH31">
        <v>3</v>
      </c>
    </row>
    <row r="32" spans="14:72" ht="15" customHeight="1" x14ac:dyDescent="0.35">
      <c r="N32" s="40" t="s">
        <v>110</v>
      </c>
      <c r="P32" t="s">
        <v>61</v>
      </c>
      <c r="R32">
        <v>2</v>
      </c>
      <c r="AF32" t="s">
        <v>127</v>
      </c>
      <c r="AH32" t="s">
        <v>61</v>
      </c>
      <c r="AJ32">
        <v>2</v>
      </c>
      <c r="AL32" t="s">
        <v>100</v>
      </c>
      <c r="AN32" t="s">
        <v>61</v>
      </c>
      <c r="AP32">
        <v>2</v>
      </c>
      <c r="AX32" t="s">
        <v>83</v>
      </c>
      <c r="AZ32" t="s">
        <v>61</v>
      </c>
      <c r="BB32">
        <v>3</v>
      </c>
      <c r="BD32" t="s">
        <v>83</v>
      </c>
      <c r="BF32" t="s">
        <v>61</v>
      </c>
      <c r="BH32">
        <v>3</v>
      </c>
    </row>
    <row r="33" spans="14:60" ht="14.5" customHeight="1" x14ac:dyDescent="0.35">
      <c r="N33" s="40" t="s">
        <v>156</v>
      </c>
      <c r="P33" t="s">
        <v>61</v>
      </c>
      <c r="R33">
        <v>2</v>
      </c>
      <c r="T33" s="41"/>
      <c r="AF33" t="s">
        <v>100</v>
      </c>
      <c r="AH33" t="s">
        <v>61</v>
      </c>
      <c r="AJ33">
        <v>2</v>
      </c>
      <c r="AL33" t="s">
        <v>73</v>
      </c>
      <c r="AN33" t="s">
        <v>61</v>
      </c>
      <c r="AP33">
        <v>3</v>
      </c>
      <c r="AX33" t="s">
        <v>157</v>
      </c>
      <c r="AZ33" t="s">
        <v>61</v>
      </c>
      <c r="BB33">
        <v>2</v>
      </c>
      <c r="BD33" s="113" t="s">
        <v>103</v>
      </c>
      <c r="BE33" s="114"/>
      <c r="BF33" s="114"/>
      <c r="BG33" s="114"/>
      <c r="BH33" s="114">
        <v>4</v>
      </c>
    </row>
    <row r="34" spans="14:60" ht="15" customHeight="1" x14ac:dyDescent="0.35">
      <c r="N34" s="39" t="s">
        <v>83</v>
      </c>
      <c r="P34" t="s">
        <v>61</v>
      </c>
      <c r="R34">
        <v>3</v>
      </c>
      <c r="AF34" t="s">
        <v>73</v>
      </c>
      <c r="AG34" s="29"/>
      <c r="AH34" t="s">
        <v>61</v>
      </c>
      <c r="AJ34">
        <v>3</v>
      </c>
      <c r="AL34" t="s">
        <v>101</v>
      </c>
      <c r="AM34" s="29"/>
      <c r="AN34" t="s">
        <v>61</v>
      </c>
      <c r="AP34">
        <v>3</v>
      </c>
      <c r="AX34" s="113" t="s">
        <v>103</v>
      </c>
      <c r="AY34" s="114"/>
      <c r="AZ34" s="114"/>
      <c r="BA34" s="114"/>
      <c r="BB34" s="114">
        <v>5</v>
      </c>
    </row>
    <row r="35" spans="14:60" ht="15" customHeight="1" x14ac:dyDescent="0.35">
      <c r="N35" s="39" t="s">
        <v>157</v>
      </c>
      <c r="P35" t="s">
        <v>61</v>
      </c>
      <c r="R35">
        <v>2</v>
      </c>
      <c r="AF35" t="s">
        <v>101</v>
      </c>
      <c r="AH35" t="s">
        <v>61</v>
      </c>
      <c r="AJ35">
        <v>3</v>
      </c>
      <c r="AL35" t="s">
        <v>110</v>
      </c>
      <c r="AN35" t="s">
        <v>61</v>
      </c>
      <c r="AP35">
        <v>2</v>
      </c>
    </row>
    <row r="36" spans="14:60" ht="15" customHeight="1" x14ac:dyDescent="0.35">
      <c r="N36" s="113" t="s">
        <v>103</v>
      </c>
      <c r="O36" s="114"/>
      <c r="P36" s="114"/>
      <c r="Q36" s="114"/>
      <c r="R36" s="114">
        <v>4</v>
      </c>
      <c r="AF36" t="s">
        <v>110</v>
      </c>
      <c r="AH36" t="s">
        <v>61</v>
      </c>
      <c r="AJ36">
        <v>2</v>
      </c>
      <c r="AL36" t="s">
        <v>156</v>
      </c>
      <c r="AN36" t="s">
        <v>61</v>
      </c>
      <c r="AP36">
        <v>2</v>
      </c>
    </row>
    <row r="37" spans="14:60" ht="15" customHeight="1" x14ac:dyDescent="0.35">
      <c r="AF37" t="s">
        <v>156</v>
      </c>
      <c r="AH37" t="s">
        <v>61</v>
      </c>
      <c r="AJ37">
        <v>2</v>
      </c>
      <c r="AL37" t="s">
        <v>81</v>
      </c>
      <c r="AN37" t="s">
        <v>61</v>
      </c>
      <c r="AP37">
        <v>3</v>
      </c>
      <c r="AS37" s="31"/>
    </row>
    <row r="38" spans="14:60" ht="14.5" customHeight="1" x14ac:dyDescent="0.35">
      <c r="AF38" t="s">
        <v>81</v>
      </c>
      <c r="AH38" t="s">
        <v>61</v>
      </c>
      <c r="AJ38">
        <v>3</v>
      </c>
      <c r="AL38" t="s">
        <v>157</v>
      </c>
      <c r="AN38" t="s">
        <v>61</v>
      </c>
      <c r="AP38">
        <v>2</v>
      </c>
    </row>
    <row r="39" spans="14:60" ht="15" customHeight="1" x14ac:dyDescent="0.35">
      <c r="AF39" t="s">
        <v>83</v>
      </c>
      <c r="AG39" s="31"/>
      <c r="AH39" t="s">
        <v>61</v>
      </c>
      <c r="AJ39">
        <v>3</v>
      </c>
      <c r="AL39" s="113" t="s">
        <v>103</v>
      </c>
      <c r="AM39" s="199"/>
      <c r="AN39" s="114"/>
      <c r="AO39" s="114"/>
      <c r="AP39" s="114">
        <v>6</v>
      </c>
    </row>
    <row r="40" spans="14:60" x14ac:dyDescent="0.35">
      <c r="AF40" t="s">
        <v>157</v>
      </c>
      <c r="AG40" s="31"/>
      <c r="AH40" t="s">
        <v>61</v>
      </c>
      <c r="AJ40">
        <v>2</v>
      </c>
    </row>
    <row r="41" spans="14:60" x14ac:dyDescent="0.35">
      <c r="AF41" s="113" t="s">
        <v>103</v>
      </c>
      <c r="AG41" s="114"/>
      <c r="AH41" s="114"/>
      <c r="AI41" s="114"/>
      <c r="AJ41" s="114">
        <v>7</v>
      </c>
    </row>
    <row r="47" spans="14:60" x14ac:dyDescent="0.35">
      <c r="T47" s="30"/>
    </row>
    <row r="56" spans="50:50" x14ac:dyDescent="0.35">
      <c r="AX56" t="s">
        <v>81</v>
      </c>
    </row>
    <row r="57" spans="50:50" x14ac:dyDescent="0.35">
      <c r="AX57" t="s">
        <v>83</v>
      </c>
    </row>
    <row r="59" spans="50:50" x14ac:dyDescent="0.35">
      <c r="AX59" t="s">
        <v>111</v>
      </c>
    </row>
    <row r="60" spans="50:50" ht="15" customHeight="1" x14ac:dyDescent="0.35"/>
    <row r="61" spans="50:50" ht="15" customHeight="1" x14ac:dyDescent="0.35"/>
    <row r="62" spans="50:50" ht="15" customHeight="1" x14ac:dyDescent="0.35"/>
  </sheetData>
  <sortState xmlns:xlrd2="http://schemas.microsoft.com/office/spreadsheetml/2017/richdata2" ref="T6:X29">
    <sortCondition ref="V6:V29"/>
  </sortState>
  <mergeCells count="24">
    <mergeCell ref="AX5:AY5"/>
    <mergeCell ref="BD5:BE5"/>
    <mergeCell ref="H2:J2"/>
    <mergeCell ref="N2:P2"/>
    <mergeCell ref="T2:V2"/>
    <mergeCell ref="Z2:AB2"/>
    <mergeCell ref="AF2:AH2"/>
    <mergeCell ref="AX2:AZ2"/>
    <mergeCell ref="BJ5:BK5"/>
    <mergeCell ref="BP5:BQ5"/>
    <mergeCell ref="BD2:BF2"/>
    <mergeCell ref="BJ2:BL2"/>
    <mergeCell ref="BP2:BR2"/>
    <mergeCell ref="B2:D2"/>
    <mergeCell ref="B5:C5"/>
    <mergeCell ref="AL2:AN2"/>
    <mergeCell ref="AL5:AM5"/>
    <mergeCell ref="AR2:AT2"/>
    <mergeCell ref="AR5:AS5"/>
    <mergeCell ref="H5:I5"/>
    <mergeCell ref="N5:O5"/>
    <mergeCell ref="T5:U5"/>
    <mergeCell ref="Z5:AA5"/>
    <mergeCell ref="AF5:AG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0B0D5EDB7A0A46997367A80CFFB40E" ma:contentTypeVersion="16" ma:contentTypeDescription="Criar um novo documento." ma:contentTypeScope="" ma:versionID="30b11ff6599222a05880f27a17d15034">
  <xsd:schema xmlns:xsd="http://www.w3.org/2001/XMLSchema" xmlns:xs="http://www.w3.org/2001/XMLSchema" xmlns:p="http://schemas.microsoft.com/office/2006/metadata/properties" xmlns:ns2="898efd90-7963-4c04-920e-3ea46e698b3f" xmlns:ns3="d88a7ba2-0fbe-4ec2-bfbd-f7f8ce1e0906" targetNamespace="http://schemas.microsoft.com/office/2006/metadata/properties" ma:root="true" ma:fieldsID="c1cd6c9b38fbe3209272a268a01cdacd" ns2:_="" ns3:_="">
    <xsd:import namespace="898efd90-7963-4c04-920e-3ea46e698b3f"/>
    <xsd:import namespace="d88a7ba2-0fbe-4ec2-bfbd-f7f8ce1e09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efd90-7963-4c04-920e-3ea46e698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m" ma:readOnly="false" ma:fieldId="{5cf76f15-5ced-4ddc-b409-7134ff3c332f}" ma:taxonomyMulti="true" ma:sspId="861bff27-59ac-4b30-bfd7-f2ea90e866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a7ba2-0fbe-4ec2-bfbd-f7f8ce1e09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43b72d-2c7d-4317-a212-72e494547162}" ma:internalName="TaxCatchAll" ma:showField="CatchAllData" ma:web="d88a7ba2-0fbe-4ec2-bfbd-f7f8ce1e09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a7ba2-0fbe-4ec2-bfbd-f7f8ce1e0906" xsi:nil="true"/>
    <lcf76f155ced4ddcb4097134ff3c332f xmlns="898efd90-7963-4c04-920e-3ea46e698b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94148C-C4D8-4ED9-8BFB-6B401CBED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efd90-7963-4c04-920e-3ea46e698b3f"/>
    <ds:schemaRef ds:uri="d88a7ba2-0fbe-4ec2-bfbd-f7f8ce1e0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30477B-BDD4-4F2A-9581-0B41C392F82E}">
  <ds:schemaRefs>
    <ds:schemaRef ds:uri="http://schemas.microsoft.com/sharepoint/v3/contenttype/forms"/>
  </ds:schemaRefs>
</ds:datastoreItem>
</file>

<file path=customXml/itemProps3.xml><?xml version="1.0" encoding="utf-8"?>
<ds:datastoreItem xmlns:ds="http://schemas.openxmlformats.org/officeDocument/2006/customXml" ds:itemID="{8A9F2C31-1F56-4DD6-AE78-90702A2FE3C3}">
  <ds:schemaRefs>
    <ds:schemaRef ds:uri="http://schemas.microsoft.com/office/2006/metadata/properties"/>
    <ds:schemaRef ds:uri="http://schemas.microsoft.com/office/infopath/2007/PartnerControls"/>
    <ds:schemaRef ds:uri="d88a7ba2-0fbe-4ec2-bfbd-f7f8ce1e0906"/>
    <ds:schemaRef ds:uri="898efd90-7963-4c04-920e-3ea46e698b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Total</vt:lpstr>
      <vt:lpstr>Financiamento</vt:lpstr>
      <vt:lpstr>Custos Extra - Eixo 3 e RH</vt:lpstr>
      <vt:lpstr>Ações de Promoção Coletiva 2025</vt:lpstr>
      <vt:lpstr>Viagens, Estadas e Fees 2025</vt:lpstr>
      <vt:lpstr>Ações de Promoção Coletiva 2026</vt:lpstr>
      <vt:lpstr>Viagens, Estadas e Fees 2026</vt:lpstr>
      <vt:lpstr>IES Participantes 2025</vt:lpstr>
      <vt:lpstr>IES Participantes 2026</vt:lpstr>
      <vt:lpstr>Beneficiários Total</vt:lpstr>
      <vt:lpstr>Bandas Erasmus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Matos</dc:creator>
  <cp:lastModifiedBy>Margarida Rodrigues</cp:lastModifiedBy>
  <cp:lastPrinted>2024-05-08T16:48:04Z</cp:lastPrinted>
  <dcterms:created xsi:type="dcterms:W3CDTF">2024-03-25T18:50:08Z</dcterms:created>
  <dcterms:modified xsi:type="dcterms:W3CDTF">2025-09-30T13:26:54Z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0x010100710B0D5EDB7A0A46997367A80CFFB40E</vt:lpwstr>
  </property>
  <property fmtid="{D5CDD505-2E9C-101B-9397-08002B2CF9AE}" pid="3" name="MediaServiceImageTags">
    <vt:lpwstr/>
  </property>
</Properties>
</file>